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8445" activeTab="0"/>
  </bookViews>
  <sheets>
    <sheet name="Non Linear effects" sheetId="1" r:id="rId1"/>
  </sheets>
  <definedNames>
    <definedName name="B_1">#REF!</definedName>
    <definedName name="C_1">#REF!</definedName>
    <definedName name="EDC">#REF!</definedName>
    <definedName name="ER">#REF!</definedName>
    <definedName name="kRIN">#REF!</definedName>
    <definedName name="Pmn">#REF!</definedName>
    <definedName name="PRINT_AREA_MI">#REF!</definedName>
    <definedName name="Q">#REF!</definedName>
    <definedName name="SD_blw">#REF!</definedName>
    <definedName name="Tb_eff">#REF!</definedName>
    <definedName name="Uc">'Non Linear effects'!$F$8</definedName>
    <definedName name="Uo">#REF!</definedName>
    <definedName name="Vmn">#REF!</definedName>
  </definedNames>
  <calcPr fullCalcOnLoad="1"/>
</workbook>
</file>

<file path=xl/sharedStrings.xml><?xml version="1.0" encoding="utf-8"?>
<sst xmlns="http://schemas.openxmlformats.org/spreadsheetml/2006/main" count="42" uniqueCount="40">
  <si>
    <t>SRS effects</t>
  </si>
  <si>
    <t>Fibre Attenuation</t>
  </si>
  <si>
    <t>Video overlay [YES/NO]</t>
  </si>
  <si>
    <t>YES</t>
  </si>
  <si>
    <t>Base attenuation [dB/km]</t>
  </si>
  <si>
    <t>Launch power [dBm]</t>
  </si>
  <si>
    <t>Base attenuation at [nm]</t>
  </si>
  <si>
    <t>Launch power [mW]</t>
  </si>
  <si>
    <t>C_att coefficient</t>
  </si>
  <si>
    <t>Video central wavelength [nm]</t>
  </si>
  <si>
    <t>Target attenuation [dB/km]</t>
  </si>
  <si>
    <t>Digital signal central wavelength [nm]</t>
  </si>
  <si>
    <t>Target attenuation at [nm]</t>
  </si>
  <si>
    <t>Frequency_delta [THz]</t>
  </si>
  <si>
    <t>Target reach [km]</t>
  </si>
  <si>
    <t>Kappa</t>
  </si>
  <si>
    <t>Target reach step [km]</t>
  </si>
  <si>
    <t>Cr (approximated) [1/m/W]</t>
  </si>
  <si>
    <t>Extra target reach analysis [%]</t>
  </si>
  <si>
    <t>Attentuation [dB/km]</t>
  </si>
  <si>
    <t>Final target reach [km]</t>
  </si>
  <si>
    <t>Attentuation [1/km]</t>
  </si>
  <si>
    <t>Analysis step number</t>
  </si>
  <si>
    <t>L_effective</t>
  </si>
  <si>
    <t>delta(dB)</t>
  </si>
  <si>
    <t>L [km]</t>
  </si>
  <si>
    <t>SRS (delta_dB)</t>
  </si>
  <si>
    <t>Notes:</t>
  </si>
  <si>
    <t>Fibre Attenuation was adopted from the main Link Model sheets [N1:P13]</t>
  </si>
  <si>
    <t>Fibre attentuation still uses standard fibre attenuation value 0.35 dB/km, used in the standard link model sheet</t>
  </si>
  <si>
    <t>Target reach was extended by K11 percent versus target reach K9</t>
  </si>
  <si>
    <t>The target reach is analysed in K13 steps, resulting in K10 step</t>
  </si>
  <si>
    <t>SRS modelling based on the 3av_0701_ten_2.pdf presentation</t>
  </si>
  <si>
    <t>Frequency_delta [THz] in cell [F9] describes the difference between the analog and digital wavelength channel expressed in THz, with the effective approximation range of 2.5 - 10.5 THz, covering all possible wavelengths in the 1470 - 1530 nm window</t>
  </si>
  <si>
    <t>The approximated Cr coefficient for 0-order SRS power penalty estimation is described with the formula: 0.000000230181*Frequency_delta^3-0.00000143492*Frequency_delta^2+0.00000747534*Frequency_delta+0.0000913764, holding for 1470 - 1530 nm window for digital transmission channel</t>
  </si>
  <si>
    <t>Added detailed analysis of the SBS power penalty verus system target reach [L18:D74]</t>
  </si>
  <si>
    <t>OK</t>
  </si>
  <si>
    <t>ERROR</t>
  </si>
  <si>
    <t>Calculated values [DO NOT MODIFY]</t>
  </si>
  <si>
    <t>Analog video overlay launch power [dBm]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</si>
</sst>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"/>
    <numFmt numFmtId="169" formatCode="0.000"/>
    <numFmt numFmtId="170" formatCode="0.0E+00"/>
    <numFmt numFmtId="171" formatCode="0.##"/>
    <numFmt numFmtId="172" formatCode="0.0%"/>
    <numFmt numFmtId="173" formatCode="0.0000"/>
    <numFmt numFmtId="174" formatCode="0.00000"/>
    <numFmt numFmtId="175" formatCode="###0.0#"/>
    <numFmt numFmtId="176" formatCode="0E+00"/>
    <numFmt numFmtId="177" formatCode="0.#"/>
    <numFmt numFmtId="178" formatCode="0.0000E+0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8.5"/>
      <name val="Arial"/>
      <family val="0"/>
    </font>
    <font>
      <b/>
      <sz val="8.25"/>
      <name val="Arial"/>
      <family val="0"/>
    </font>
    <font>
      <sz val="10"/>
      <color indexed="4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73" fontId="3" fillId="2" borderId="1" xfId="21" applyNumberFormat="1" applyFont="1" applyFill="1" applyBorder="1" applyAlignment="1" applyProtection="1">
      <alignment horizontal="center"/>
      <protection locked="0"/>
    </xf>
    <xf numFmtId="2" fontId="3" fillId="2" borderId="3" xfId="0" applyNumberFormat="1" applyFont="1" applyFill="1" applyBorder="1" applyAlignment="1">
      <alignment horizontal="center"/>
    </xf>
    <xf numFmtId="178" fontId="3" fillId="2" borderId="4" xfId="21" applyNumberFormat="1" applyFont="1" applyFill="1" applyBorder="1" applyAlignment="1" applyProtection="1">
      <alignment horizontal="center"/>
      <protection locked="0"/>
    </xf>
    <xf numFmtId="173" fontId="3" fillId="2" borderId="4" xfId="21" applyNumberFormat="1" applyFont="1" applyFill="1" applyBorder="1" applyAlignment="1" applyProtection="1">
      <alignment horizontal="center"/>
      <protection locked="0"/>
    </xf>
    <xf numFmtId="0" fontId="0" fillId="3" borderId="5" xfId="0" applyFill="1" applyBorder="1" applyAlignment="1">
      <alignment horizontal="center"/>
    </xf>
    <xf numFmtId="0" fontId="0" fillId="3" borderId="5" xfId="0" applyFill="1" applyBorder="1" applyAlignment="1">
      <alignment/>
    </xf>
    <xf numFmtId="2" fontId="0" fillId="0" borderId="5" xfId="0" applyNumberFormat="1" applyBorder="1" applyAlignment="1">
      <alignment horizontal="center"/>
    </xf>
    <xf numFmtId="173" fontId="0" fillId="0" borderId="5" xfId="0" applyNumberFormat="1" applyBorder="1" applyAlignment="1">
      <alignment horizontal="center"/>
    </xf>
    <xf numFmtId="0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3" xfId="21" applyNumberFormat="1" applyFont="1" applyFill="1" applyBorder="1" applyAlignment="1" applyProtection="1">
      <alignment horizontal="center"/>
      <protection locked="0"/>
    </xf>
    <xf numFmtId="0" fontId="3" fillId="0" borderId="2" xfId="21" applyNumberFormat="1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3" fillId="2" borderId="7" xfId="21" applyNumberFormat="1" applyFont="1" applyFill="1" applyBorder="1" applyAlignment="1" applyProtection="1">
      <alignment horizontal="center"/>
      <protection locked="0"/>
    </xf>
    <xf numFmtId="173" fontId="3" fillId="2" borderId="3" xfId="21" applyNumberFormat="1" applyFont="1" applyFill="1" applyBorder="1" applyAlignment="1" applyProtection="1">
      <alignment horizontal="center"/>
      <protection locked="0"/>
    </xf>
    <xf numFmtId="173" fontId="3" fillId="2" borderId="2" xfId="21" applyNumberFormat="1" applyFont="1" applyFill="1" applyBorder="1" applyAlignment="1" applyProtection="1">
      <alignment horizontal="center"/>
      <protection locked="0"/>
    </xf>
    <xf numFmtId="173" fontId="6" fillId="2" borderId="8" xfId="21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22" xfId="21" applyNumberFormat="1" applyFont="1" applyFill="1" applyBorder="1" applyAlignment="1">
      <alignment horizontal="right"/>
      <protection locked="0"/>
    </xf>
    <xf numFmtId="0" fontId="3" fillId="0" borderId="23" xfId="21" applyNumberFormat="1" applyFont="1" applyFill="1" applyBorder="1" applyAlignment="1">
      <alignment horizontal="right"/>
      <protection locked="0"/>
    </xf>
    <xf numFmtId="0" fontId="3" fillId="0" borderId="24" xfId="21" applyNumberFormat="1" applyFont="1" applyFill="1" applyBorder="1" applyAlignment="1">
      <alignment horizontal="right"/>
      <protection locked="0"/>
    </xf>
    <xf numFmtId="0" fontId="3" fillId="0" borderId="17" xfId="21" applyNumberFormat="1" applyFont="1" applyFill="1" applyBorder="1" applyAlignment="1">
      <alignment horizontal="right"/>
      <protection locked="0"/>
    </xf>
    <xf numFmtId="0" fontId="3" fillId="0" borderId="18" xfId="21" applyNumberFormat="1" applyFont="1" applyFill="1" applyBorder="1" applyAlignment="1">
      <alignment horizontal="right"/>
      <protection locked="0"/>
    </xf>
    <xf numFmtId="0" fontId="3" fillId="0" borderId="19" xfId="21" applyNumberFormat="1" applyFont="1" applyFill="1" applyBorder="1" applyAlignment="1">
      <alignment horizontal="right"/>
      <protection locked="0"/>
    </xf>
    <xf numFmtId="0" fontId="3" fillId="0" borderId="14" xfId="21" applyNumberFormat="1" applyFont="1" applyFill="1" applyBorder="1" applyAlignment="1">
      <alignment horizontal="right"/>
      <protection locked="0"/>
    </xf>
    <xf numFmtId="0" fontId="3" fillId="0" borderId="15" xfId="21" applyNumberFormat="1" applyFont="1" applyFill="1" applyBorder="1" applyAlignment="1">
      <alignment horizontal="right"/>
      <protection locked="0"/>
    </xf>
    <xf numFmtId="0" fontId="3" fillId="0" borderId="16" xfId="21" applyNumberFormat="1" applyFont="1" applyFill="1" applyBorder="1" applyAlignment="1">
      <alignment horizontal="right"/>
      <protection locked="0"/>
    </xf>
    <xf numFmtId="0" fontId="3" fillId="0" borderId="25" xfId="21" applyNumberFormat="1" applyFont="1" applyFill="1" applyBorder="1" applyAlignment="1">
      <alignment horizontal="right"/>
      <protection locked="0"/>
    </xf>
    <xf numFmtId="0" fontId="3" fillId="0" borderId="26" xfId="21" applyNumberFormat="1" applyFont="1" applyFill="1" applyBorder="1" applyAlignment="1">
      <alignment horizontal="right"/>
      <protection locked="0"/>
    </xf>
    <xf numFmtId="0" fontId="3" fillId="0" borderId="27" xfId="21" applyNumberFormat="1" applyFont="1" applyFill="1" applyBorder="1" applyAlignment="1">
      <alignment horizontal="right"/>
      <protection locked="0"/>
    </xf>
    <xf numFmtId="0" fontId="6" fillId="0" borderId="28" xfId="21" applyNumberFormat="1" applyFont="1" applyFill="1" applyBorder="1" applyAlignment="1">
      <alignment horizontal="right"/>
      <protection locked="0"/>
    </xf>
    <xf numFmtId="0" fontId="6" fillId="0" borderId="29" xfId="21" applyNumberFormat="1" applyFont="1" applyFill="1" applyBorder="1" applyAlignment="1">
      <alignment horizontal="right"/>
      <protection locked="0"/>
    </xf>
    <xf numFmtId="0" fontId="6" fillId="0" borderId="30" xfId="21" applyNumberFormat="1" applyFont="1" applyFill="1" applyBorder="1" applyAlignment="1">
      <alignment horizontal="right"/>
      <protection locked="0"/>
    </xf>
    <xf numFmtId="0" fontId="0" fillId="0" borderId="15" xfId="0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852_6_~1" xfId="21"/>
    <cellStyle name="Percent" xfId="22"/>
  </cellStyles>
  <dxfs count="2"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C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'Non Linear effects'!$D$18</c:f>
              <c:strCache>
                <c:ptCount val="1"/>
                <c:pt idx="0">
                  <c:v>SRS (delta_dB)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'Non Linear effects'!$B$19:$B$68</c:f>
              <c:numCache/>
            </c:numRef>
          </c:xVal>
          <c:yVal>
            <c:numRef>
              <c:f>'Non Linear effects'!$D$19:$D$68</c:f>
              <c:numCache/>
            </c:numRef>
          </c:yVal>
          <c:smooth val="0"/>
        </c:ser>
        <c:axId val="39720497"/>
        <c:axId val="21940154"/>
      </c:scatterChart>
      <c:valAx>
        <c:axId val="39720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Distance [km]</a:t>
                </a:r>
              </a:p>
            </c:rich>
          </c:tx>
          <c:layout>
            <c:manualLayout>
              <c:xMode val="factor"/>
              <c:yMode val="factor"/>
              <c:x val="0.042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crossAx val="21940154"/>
        <c:crosses val="autoZero"/>
        <c:crossBetween val="midCat"/>
        <c:dispUnits/>
      </c:valAx>
      <c:valAx>
        <c:axId val="219401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Penalty [dB]</a:t>
                </a:r>
              </a:p>
            </c:rich>
          </c:tx>
          <c:layout>
            <c:manualLayout>
              <c:xMode val="factor"/>
              <c:yMode val="factor"/>
              <c:x val="0.03225"/>
              <c:y val="0.08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3972049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5"/>
          <c:y val="0.835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1"/>
        </c:manualLayout>
      </c:layout>
      <c:scatterChart>
        <c:scatterStyle val="smoothMarker"/>
        <c:varyColors val="0"/>
        <c:ser>
          <c:idx val="0"/>
          <c:order val="0"/>
          <c:tx>
            <c:v>5 dBm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'Non Linear effects'!$F$19:$F$74</c:f>
              <c:numCache/>
            </c:numRef>
          </c:xVal>
          <c:yVal>
            <c:numRef>
              <c:f>'Non Linear effects'!$G$19:$G$74</c:f>
              <c:numCache/>
            </c:numRef>
          </c:yVal>
          <c:smooth val="1"/>
        </c:ser>
        <c:ser>
          <c:idx val="1"/>
          <c:order val="1"/>
          <c:tx>
            <c:v>7.5 dBm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'Non Linear effects'!$F$19:$F$74</c:f>
              <c:numCache/>
            </c:numRef>
          </c:xVal>
          <c:yVal>
            <c:numRef>
              <c:f>'Non Linear effects'!$H$19:$H$74</c:f>
              <c:numCache/>
            </c:numRef>
          </c:yVal>
          <c:smooth val="1"/>
        </c:ser>
        <c:ser>
          <c:idx val="2"/>
          <c:order val="2"/>
          <c:tx>
            <c:v>10 dBm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'Non Linear effects'!$F$19:$F$74</c:f>
              <c:numCache/>
            </c:numRef>
          </c:xVal>
          <c:yVal>
            <c:numRef>
              <c:f>'Non Linear effects'!$I$19:$I$74</c:f>
              <c:numCache/>
            </c:numRef>
          </c:yVal>
          <c:smooth val="1"/>
        </c:ser>
        <c:ser>
          <c:idx val="3"/>
          <c:order val="3"/>
          <c:tx>
            <c:v>12.5 dBm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'Non Linear effects'!$F$19:$F$74</c:f>
              <c:numCache/>
            </c:numRef>
          </c:xVal>
          <c:yVal>
            <c:numRef>
              <c:f>'Non Linear effects'!$J$19:$J$74</c:f>
              <c:numCache/>
            </c:numRef>
          </c:yVal>
          <c:smooth val="1"/>
        </c:ser>
        <c:ser>
          <c:idx val="4"/>
          <c:order val="4"/>
          <c:tx>
            <c:v>15 dBm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'Non Linear effects'!$F$19:$F$74</c:f>
              <c:numCache/>
            </c:numRef>
          </c:xVal>
          <c:yVal>
            <c:numRef>
              <c:f>'Non Linear effects'!$K$19:$K$74</c:f>
              <c:numCache/>
            </c:numRef>
          </c:yVal>
          <c:smooth val="1"/>
        </c:ser>
        <c:ser>
          <c:idx val="5"/>
          <c:order val="5"/>
          <c:tx>
            <c:v>17.5 dBm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'Non Linear effects'!$F$19:$F$74</c:f>
              <c:numCache/>
            </c:numRef>
          </c:xVal>
          <c:yVal>
            <c:numRef>
              <c:f>'Non Linear effects'!$L$19:$L$74</c:f>
              <c:numCache/>
            </c:numRef>
          </c:yVal>
          <c:smooth val="1"/>
        </c:ser>
        <c:ser>
          <c:idx val="6"/>
          <c:order val="6"/>
          <c:tx>
            <c:v>20 dBm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'Non Linear effects'!$F$19:$F$74</c:f>
              <c:numCache/>
            </c:numRef>
          </c:xVal>
          <c:yVal>
            <c:numRef>
              <c:f>'Non Linear effects'!$M$19:$M$74</c:f>
              <c:numCache/>
            </c:numRef>
          </c:yVal>
          <c:smooth val="1"/>
        </c:ser>
        <c:axId val="63243659"/>
        <c:axId val="32322020"/>
      </c:scatterChart>
      <c:valAx>
        <c:axId val="63243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Fibre length [km]</a:t>
                </a:r>
              </a:p>
            </c:rich>
          </c:tx>
          <c:layout>
            <c:manualLayout>
              <c:xMode val="factor"/>
              <c:yMode val="factor"/>
              <c:x val="0.0135"/>
              <c:y val="0.083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cross"/>
        <c:minorTickMark val="cross"/>
        <c:tickLblPos val="nextTo"/>
        <c:crossAx val="32322020"/>
        <c:crosses val="autoZero"/>
        <c:crossBetween val="midCat"/>
        <c:dispUnits/>
      </c:valAx>
      <c:valAx>
        <c:axId val="32322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Power penalty [dB]</a:t>
                </a:r>
              </a:p>
            </c:rich>
          </c:tx>
          <c:layout>
            <c:manualLayout>
              <c:xMode val="factor"/>
              <c:yMode val="factor"/>
              <c:x val="0.01275"/>
              <c:y val="0.014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cross"/>
        <c:minorTickMark val="cross"/>
        <c:tickLblPos val="nextTo"/>
        <c:crossAx val="6324365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2"/>
          <c:y val="0.03825"/>
          <c:w val="0.23775"/>
          <c:h val="0.327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590550</xdr:colOff>
      <xdr:row>1</xdr:row>
      <xdr:rowOff>0</xdr:rowOff>
    </xdr:from>
    <xdr:to>
      <xdr:col>25</xdr:col>
      <xdr:colOff>76200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0982325" y="171450"/>
        <a:ext cx="497205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34</xdr:row>
      <xdr:rowOff>142875</xdr:rowOff>
    </xdr:from>
    <xdr:to>
      <xdr:col>22</xdr:col>
      <xdr:colOff>171450</xdr:colOff>
      <xdr:row>66</xdr:row>
      <xdr:rowOff>9525</xdr:rowOff>
    </xdr:to>
    <xdr:graphicFrame>
      <xdr:nvGraphicFramePr>
        <xdr:cNvPr id="2" name="Chart 2"/>
        <xdr:cNvGraphicFramePr/>
      </xdr:nvGraphicFramePr>
      <xdr:xfrm>
        <a:off x="9172575" y="5934075"/>
        <a:ext cx="5048250" cy="5048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98"/>
  <sheetViews>
    <sheetView tabSelected="1" zoomScale="70" zoomScaleNormal="70" workbookViewId="0" topLeftCell="A1">
      <selection activeCell="K11" sqref="K11"/>
    </sheetView>
  </sheetViews>
  <sheetFormatPr defaultColWidth="9.140625" defaultRowHeight="12.75"/>
  <cols>
    <col min="4" max="4" width="14.00390625" style="0" bestFit="1" customWidth="1"/>
    <col min="6" max="6" width="11.7109375" style="0" bestFit="1" customWidth="1"/>
    <col min="10" max="10" width="11.28125" style="0" customWidth="1"/>
    <col min="11" max="11" width="9.140625" style="1" customWidth="1"/>
  </cols>
  <sheetData>
    <row r="1" ht="13.5" thickBot="1"/>
    <row r="2" spans="2:11" ht="14.25" customHeight="1">
      <c r="B2" s="29" t="s">
        <v>0</v>
      </c>
      <c r="C2" s="30"/>
      <c r="D2" s="30"/>
      <c r="E2" s="30"/>
      <c r="F2" s="31"/>
      <c r="G2" s="15"/>
      <c r="H2" s="29" t="s">
        <v>1</v>
      </c>
      <c r="I2" s="30"/>
      <c r="J2" s="30"/>
      <c r="K2" s="31"/>
    </row>
    <row r="3" spans="2:14" ht="13.5" customHeight="1" thickBot="1">
      <c r="B3" s="32"/>
      <c r="C3" s="33"/>
      <c r="D3" s="33"/>
      <c r="E3" s="33"/>
      <c r="F3" s="34"/>
      <c r="G3" s="15"/>
      <c r="H3" s="32"/>
      <c r="I3" s="33"/>
      <c r="J3" s="33"/>
      <c r="K3" s="34"/>
      <c r="M3" s="22"/>
      <c r="N3" s="1" t="s">
        <v>36</v>
      </c>
    </row>
    <row r="4" spans="2:14" ht="14.25">
      <c r="B4" s="49" t="s">
        <v>2</v>
      </c>
      <c r="C4" s="50"/>
      <c r="D4" s="50"/>
      <c r="E4" s="51"/>
      <c r="F4" s="23" t="s">
        <v>3</v>
      </c>
      <c r="G4" s="15"/>
      <c r="H4" s="35" t="s">
        <v>4</v>
      </c>
      <c r="I4" s="36"/>
      <c r="J4" s="37"/>
      <c r="K4" s="16">
        <v>0.35</v>
      </c>
      <c r="M4" s="21"/>
      <c r="N4" s="1" t="s">
        <v>37</v>
      </c>
    </row>
    <row r="5" spans="2:11" ht="14.25">
      <c r="B5" s="52" t="s">
        <v>5</v>
      </c>
      <c r="C5" s="53"/>
      <c r="D5" s="53"/>
      <c r="E5" s="54"/>
      <c r="F5" s="17">
        <v>15</v>
      </c>
      <c r="G5" s="15"/>
      <c r="H5" s="38" t="s">
        <v>6</v>
      </c>
      <c r="I5" s="39"/>
      <c r="J5" s="40"/>
      <c r="K5" s="17">
        <f>IF(Uc&lt;1000,850,IF(Uc&gt;1430,1550,IF(H4="SMF",1310,1300)))</f>
        <v>1550</v>
      </c>
    </row>
    <row r="6" spans="2:14" ht="14.25">
      <c r="B6" s="55" t="s">
        <v>7</v>
      </c>
      <c r="C6" s="56"/>
      <c r="D6" s="56"/>
      <c r="E6" s="57"/>
      <c r="F6" s="4">
        <f>10^(F5/10)</f>
        <v>31.622776601683803</v>
      </c>
      <c r="G6" s="15"/>
      <c r="H6" s="41" t="s">
        <v>8</v>
      </c>
      <c r="I6" s="42"/>
      <c r="J6" s="43"/>
      <c r="K6" s="27">
        <f>IF(K5=1310,$K$4/1.4846,IF(K5=1300,K4/1.5,IF(K5=1550,K4/1.27174,$K$4/3.5)))</f>
        <v>0.2752134870335131</v>
      </c>
      <c r="M6" s="28"/>
      <c r="N6" t="s">
        <v>38</v>
      </c>
    </row>
    <row r="7" spans="2:11" ht="14.25">
      <c r="B7" s="52" t="s">
        <v>9</v>
      </c>
      <c r="C7" s="53"/>
      <c r="D7" s="53"/>
      <c r="E7" s="54"/>
      <c r="F7" s="17">
        <v>1550</v>
      </c>
      <c r="G7" s="15"/>
      <c r="H7" s="41" t="s">
        <v>10</v>
      </c>
      <c r="I7" s="42"/>
      <c r="J7" s="43"/>
      <c r="K7" s="5">
        <f>$K$6*((1/(0.00094*Uc)^4)+1.05)</f>
        <v>0.3624443977466673</v>
      </c>
    </row>
    <row r="8" spans="2:11" ht="14.25">
      <c r="B8" s="55" t="s">
        <v>11</v>
      </c>
      <c r="C8" s="56"/>
      <c r="D8" s="56"/>
      <c r="E8" s="57"/>
      <c r="F8" s="18">
        <v>1480</v>
      </c>
      <c r="G8" s="15"/>
      <c r="H8" s="38" t="s">
        <v>12</v>
      </c>
      <c r="I8" s="39"/>
      <c r="J8" s="40"/>
      <c r="K8" s="18">
        <f>Uc</f>
        <v>1480</v>
      </c>
    </row>
    <row r="9" spans="2:11" ht="14.25">
      <c r="B9" s="58" t="s">
        <v>13</v>
      </c>
      <c r="C9" s="59"/>
      <c r="D9" s="59"/>
      <c r="E9" s="60"/>
      <c r="F9" s="4">
        <f>ABS(3/F7-3/Uc)*10^5</f>
        <v>9.15431560592852</v>
      </c>
      <c r="G9" s="15"/>
      <c r="H9" s="41" t="s">
        <v>14</v>
      </c>
      <c r="I9" s="42"/>
      <c r="J9" s="43"/>
      <c r="K9" s="19">
        <v>10</v>
      </c>
    </row>
    <row r="10" spans="2:11" ht="14.25">
      <c r="B10" s="58" t="s">
        <v>15</v>
      </c>
      <c r="C10" s="59"/>
      <c r="D10" s="59"/>
      <c r="E10" s="60"/>
      <c r="F10" s="7">
        <f>10*LOG(EXP(1),10)*F7/Uc</f>
        <v>4.548354371284056</v>
      </c>
      <c r="G10" s="15"/>
      <c r="H10" s="44" t="s">
        <v>16</v>
      </c>
      <c r="I10" s="45"/>
      <c r="J10" s="46"/>
      <c r="K10" s="2">
        <f>K12/K13</f>
        <v>0.22</v>
      </c>
    </row>
    <row r="11" spans="2:11" ht="14.25">
      <c r="B11" s="58" t="s">
        <v>17</v>
      </c>
      <c r="C11" s="59"/>
      <c r="D11" s="59"/>
      <c r="E11" s="60"/>
      <c r="F11" s="6">
        <f>0.000000230181*F9^3-0.00000143492*F9^2+0.00000747534*F9+0.0000913764</f>
        <v>0.0002161418598925881</v>
      </c>
      <c r="G11" s="15"/>
      <c r="H11" s="44" t="s">
        <v>18</v>
      </c>
      <c r="I11" s="45"/>
      <c r="J11" s="46"/>
      <c r="K11" s="16">
        <v>10</v>
      </c>
    </row>
    <row r="12" spans="2:11" ht="14.25">
      <c r="B12" s="52" t="s">
        <v>19</v>
      </c>
      <c r="C12" s="53"/>
      <c r="D12" s="53"/>
      <c r="E12" s="54"/>
      <c r="F12" s="24">
        <f>$K$6*((1/(0.00094*Uc)^4)+1.05)</f>
        <v>0.3624443977466673</v>
      </c>
      <c r="G12" s="15"/>
      <c r="H12" s="44" t="s">
        <v>20</v>
      </c>
      <c r="I12" s="45"/>
      <c r="J12" s="46"/>
      <c r="K12" s="2">
        <f>K9*(1+K11/100)</f>
        <v>11</v>
      </c>
    </row>
    <row r="13" spans="2:11" ht="14.25">
      <c r="B13" s="55" t="s">
        <v>21</v>
      </c>
      <c r="C13" s="56"/>
      <c r="D13" s="56"/>
      <c r="E13" s="57"/>
      <c r="F13" s="25">
        <f>ABS(-F12*LN(10)/(10))</f>
        <v>0.0834559067290681</v>
      </c>
      <c r="G13" s="15"/>
      <c r="H13" s="38" t="s">
        <v>22</v>
      </c>
      <c r="I13" s="39"/>
      <c r="J13" s="40"/>
      <c r="K13" s="3">
        <v>50</v>
      </c>
    </row>
    <row r="14" spans="2:11" ht="14.25">
      <c r="B14" s="58" t="s">
        <v>23</v>
      </c>
      <c r="C14" s="59"/>
      <c r="D14" s="59"/>
      <c r="E14" s="60"/>
      <c r="F14" s="7">
        <f>(1-1/EXP($F$13*$K$9))/$F$13</f>
        <v>6.781235614276681</v>
      </c>
      <c r="G14" s="15"/>
      <c r="H14" s="44"/>
      <c r="I14" s="45"/>
      <c r="J14" s="45"/>
      <c r="K14" s="16"/>
    </row>
    <row r="15" spans="2:11" ht="15.75" thickBot="1">
      <c r="B15" s="61" t="s">
        <v>24</v>
      </c>
      <c r="C15" s="62"/>
      <c r="D15" s="62"/>
      <c r="E15" s="63"/>
      <c r="F15" s="26">
        <f>IF(F4="YES",F10*F11*F6*F14,0)</f>
        <v>0.21081524454454084</v>
      </c>
      <c r="G15" s="15"/>
      <c r="H15" s="47"/>
      <c r="I15" s="48"/>
      <c r="J15" s="48"/>
      <c r="K15" s="20"/>
    </row>
    <row r="17" spans="7:13" ht="12.75">
      <c r="G17" s="64" t="s">
        <v>39</v>
      </c>
      <c r="H17" s="64"/>
      <c r="I17" s="64"/>
      <c r="J17" s="64"/>
      <c r="K17" s="64"/>
      <c r="L17" s="64"/>
      <c r="M17" s="64"/>
    </row>
    <row r="18" spans="2:13" ht="12.75">
      <c r="B18" s="8" t="s">
        <v>25</v>
      </c>
      <c r="C18" s="9" t="s">
        <v>23</v>
      </c>
      <c r="D18" s="9" t="s">
        <v>26</v>
      </c>
      <c r="F18" s="8" t="s">
        <v>25</v>
      </c>
      <c r="G18" s="8">
        <v>5</v>
      </c>
      <c r="H18" s="8">
        <v>7.5</v>
      </c>
      <c r="I18" s="8">
        <v>10</v>
      </c>
      <c r="J18" s="8">
        <v>12.5</v>
      </c>
      <c r="K18" s="8">
        <v>15</v>
      </c>
      <c r="L18" s="8">
        <v>17.5</v>
      </c>
      <c r="M18" s="8">
        <v>20</v>
      </c>
    </row>
    <row r="19" spans="2:13" ht="12.75">
      <c r="B19" s="10">
        <f>IF($K$10*(ROW(A19)-ROW($A$19)+1)&lt;=$K$9*1.25,$K$10*(ROW(A19)-ROW($A$19)+1),"")</f>
        <v>0.22</v>
      </c>
      <c r="C19" s="10">
        <f>IF(B19&lt;&gt;"",(1-1/EXP($F$13*$B19))/$F$13,"")</f>
        <v>0.21799267088512295</v>
      </c>
      <c r="D19" s="11">
        <f>IF(B19&lt;&gt;"",IF($F$4="YES",$F$10*$F$11*$F$6*C19,0),"")</f>
        <v>0.006776962317134694</v>
      </c>
      <c r="F19" s="10">
        <f>IF($K$10*(ROW(E19)-ROW($A$19)+1)&lt;=$K$9*1.25,$K$10*(ROW(E19)-ROW($A$19)+1),"")</f>
        <v>0.22</v>
      </c>
      <c r="G19" s="11">
        <f>$C19*$F$11*$F$10*10^(G$18/10)</f>
        <v>0.0006776962317134691</v>
      </c>
      <c r="H19" s="11">
        <f>$C19*$F$11*$F$10*10^(H$18/10)</f>
        <v>0.0012051332551170292</v>
      </c>
      <c r="I19" s="11">
        <f>$C19*$F$11*$F$10*10^(I$18/10)</f>
        <v>0.002143063653927797</v>
      </c>
      <c r="J19" s="11">
        <f>$C19*$F$11*$F$10*10^(J$18/10)</f>
        <v>0.0038109659701825826</v>
      </c>
      <c r="K19" s="11">
        <f>$C19*$F$11*$F$10*10^(K$18/10)</f>
        <v>0.006776962317134693</v>
      </c>
      <c r="L19" s="11">
        <f>$C19*$F$11*$F$10*10^(L$18/10)</f>
        <v>0.012051332551170291</v>
      </c>
      <c r="M19" s="11">
        <f>$C19*$F$11*$F$10*10^(M$18/10)</f>
        <v>0.02143063653927797</v>
      </c>
    </row>
    <row r="20" spans="2:18" ht="12.75">
      <c r="B20" s="10">
        <f aca="true" t="shared" si="0" ref="B20:B46">IF($K$10*(ROW(A20)-ROW($A$19)+1)&lt;=$K$9*1.25,$K$10*(ROW(A20)-ROW($A$19)+1),"")</f>
        <v>0.44</v>
      </c>
      <c r="C20" s="10">
        <f aca="true" t="shared" si="1" ref="C20:C83">IF(B20&lt;&gt;"",(1-1/EXP($F$13*$B20))/$F$13,"")</f>
        <v>0.432019449937225</v>
      </c>
      <c r="D20" s="11">
        <f aca="true" t="shared" si="2" ref="D20:D44">IF(B20&lt;&gt;"",IF($F$4="YES",$F$10*$F$11*$F$6*C20,0),"")</f>
        <v>0.013430632876812192</v>
      </c>
      <c r="F20" s="10">
        <f aca="true" t="shared" si="3" ref="F20:F74">IF($K$10*(ROW(E20)-ROW($A$19)+1)&lt;=$K$9*1.25,$K$10*(ROW(E20)-ROW($A$19)+1),"")</f>
        <v>0.44</v>
      </c>
      <c r="G20" s="11">
        <f>$C20*$F$11*$F$10*10^(G$18/10)</f>
        <v>0.0013430632876812187</v>
      </c>
      <c r="H20" s="11">
        <f>$C20*$F$11*$F$10*10^(H$18/10)</f>
        <v>0.002388341790862694</v>
      </c>
      <c r="I20" s="11">
        <f>$C20*$F$11*$F$10*10^(I$18/10)</f>
        <v>0.004247139030826615</v>
      </c>
      <c r="J20" s="11">
        <f>$C20*$F$11*$F$10*10^(J$18/10)</f>
        <v>0.0075525998900916385</v>
      </c>
      <c r="K20" s="11">
        <f>$C20*$F$11*$F$10*10^(K$18/10)</f>
        <v>0.01343063287681219</v>
      </c>
      <c r="L20" s="11">
        <f>$C20*$F$11*$F$10*10^(L$18/10)</f>
        <v>0.023883417908626938</v>
      </c>
      <c r="M20" s="11">
        <f>$C20*$F$11*$F$10*10^(M$18/10)</f>
        <v>0.04247139030826615</v>
      </c>
      <c r="R20" t="s">
        <v>27</v>
      </c>
    </row>
    <row r="21" spans="2:18" ht="12.75">
      <c r="B21" s="10">
        <f t="shared" si="0"/>
        <v>0.66</v>
      </c>
      <c r="C21" s="10">
        <f t="shared" si="1"/>
        <v>0.6421524877381064</v>
      </c>
      <c r="D21" s="11">
        <f t="shared" si="2"/>
        <v>0.01996325469835986</v>
      </c>
      <c r="F21" s="10">
        <f t="shared" si="3"/>
        <v>0.66</v>
      </c>
      <c r="G21" s="11">
        <f>$C21*$F$11*$F$10*10^(G$18/10)</f>
        <v>0.0019963254698359854</v>
      </c>
      <c r="H21" s="11">
        <f>$C21*$F$11*$F$10*10^(H$18/10)</f>
        <v>0.003550024478745612</v>
      </c>
      <c r="I21" s="11">
        <f>$C21*$F$11*$F$10*10^(I$18/10)</f>
        <v>0.00631293543568748</v>
      </c>
      <c r="J21" s="11">
        <f>$C21*$F$11*$F$10*10^(J$18/10)</f>
        <v>0.011226163102188146</v>
      </c>
      <c r="K21" s="11">
        <f>$C21*$F$11*$F$10*10^(K$18/10)</f>
        <v>0.019963254698359856</v>
      </c>
      <c r="L21" s="11">
        <f>$C21*$F$11*$F$10*10^(L$18/10)</f>
        <v>0.035500244787456114</v>
      </c>
      <c r="M21" s="11">
        <f>$C21*$F$11*$F$10*10^(M$18/10)</f>
        <v>0.06312935435687479</v>
      </c>
      <c r="R21" t="s">
        <v>28</v>
      </c>
    </row>
    <row r="22" spans="2:18" ht="12.75">
      <c r="B22" s="10">
        <f t="shared" si="0"/>
        <v>0.88</v>
      </c>
      <c r="C22" s="10">
        <f t="shared" si="1"/>
        <v>0.848462622250181</v>
      </c>
      <c r="D22" s="11">
        <f t="shared" si="2"/>
        <v>0.02637702999435646</v>
      </c>
      <c r="F22" s="10">
        <f t="shared" si="3"/>
        <v>0.88</v>
      </c>
      <c r="G22" s="11">
        <f>$C22*$F$11*$F$10*10^(G$18/10)</f>
        <v>0.0026377029994356454</v>
      </c>
      <c r="H22" s="11">
        <f>$C22*$F$11*$F$10*10^(H$18/10)</f>
        <v>0.004690572933694317</v>
      </c>
      <c r="I22" s="11">
        <f>$C22*$F$11*$F$10*10^(I$18/10)</f>
        <v>0.008341149269274468</v>
      </c>
      <c r="J22" s="11">
        <f>$C22*$F$11*$F$10*10^(J$18/10)</f>
        <v>0.014832894001611998</v>
      </c>
      <c r="K22" s="11">
        <f>$C22*$F$11*$F$10*10^(K$18/10)</f>
        <v>0.026377029994356458</v>
      </c>
      <c r="L22" s="11">
        <f>$C22*$F$11*$F$10*10^(L$18/10)</f>
        <v>0.04690572933694317</v>
      </c>
      <c r="M22" s="11">
        <f>$C22*$F$11*$F$10*10^(M$18/10)</f>
        <v>0.08341149269274467</v>
      </c>
      <c r="R22" t="s">
        <v>29</v>
      </c>
    </row>
    <row r="23" spans="2:18" ht="12.75">
      <c r="B23" s="10">
        <f t="shared" si="0"/>
        <v>1.1</v>
      </c>
      <c r="C23" s="10">
        <f t="shared" si="1"/>
        <v>1.0510194026966895</v>
      </c>
      <c r="D23" s="11">
        <f t="shared" si="2"/>
        <v>0.0326741209130209</v>
      </c>
      <c r="F23" s="10">
        <f t="shared" si="3"/>
        <v>1.1</v>
      </c>
      <c r="G23" s="11">
        <f>$C23*$F$11*$F$10*10^(G$18/10)</f>
        <v>0.003267412091302089</v>
      </c>
      <c r="H23" s="11">
        <f>$C23*$F$11*$F$10*10^(H$18/10)</f>
        <v>0.005810371646074723</v>
      </c>
      <c r="I23" s="11">
        <f>$C23*$F$11*$F$10*10^(I$18/10)</f>
        <v>0.010332464262888641</v>
      </c>
      <c r="J23" s="11">
        <f>$C23*$F$11*$F$10*10^(J$18/10)</f>
        <v>0.018374008453657872</v>
      </c>
      <c r="K23" s="11">
        <f>$C23*$F$11*$F$10*10^(K$18/10)</f>
        <v>0.032674120913020896</v>
      </c>
      <c r="L23" s="11">
        <f>$C23*$F$11*$F$10*10^(L$18/10)</f>
        <v>0.058103716460747225</v>
      </c>
      <c r="M23" s="11">
        <f>$C23*$F$11*$F$10*10^(M$18/10)</f>
        <v>0.10332464262888641</v>
      </c>
      <c r="R23" t="s">
        <v>30</v>
      </c>
    </row>
    <row r="24" spans="2:18" ht="12.75">
      <c r="B24" s="10">
        <f t="shared" si="0"/>
        <v>1.32</v>
      </c>
      <c r="C24" s="10">
        <f t="shared" si="1"/>
        <v>1.2498911130074282</v>
      </c>
      <c r="D24" s="11">
        <f t="shared" si="2"/>
        <v>0.0388566502670937</v>
      </c>
      <c r="F24" s="10">
        <f t="shared" si="3"/>
        <v>1.32</v>
      </c>
      <c r="G24" s="11">
        <f>$C24*$F$11*$F$10*10^(G$18/10)</f>
        <v>0.0038856650267093686</v>
      </c>
      <c r="H24" s="11">
        <f>$C24*$F$11*$F$10*10^(H$18/10)</f>
        <v>0.006909798111305612</v>
      </c>
      <c r="I24" s="11">
        <f>$C24*$F$11*$F$10*10^(I$18/10)</f>
        <v>0.012287551708860605</v>
      </c>
      <c r="J24" s="11">
        <f>$C24*$F$11*$F$10*10^(J$18/10)</f>
        <v>0.021850700203655402</v>
      </c>
      <c r="K24" s="11">
        <f>$C24*$F$11*$F$10*10^(K$18/10)</f>
        <v>0.038856650267093694</v>
      </c>
      <c r="L24" s="11">
        <f>$C24*$F$11*$F$10*10^(L$18/10)</f>
        <v>0.06909798111305612</v>
      </c>
      <c r="M24" s="11">
        <f>$C24*$F$11*$F$10*10^(M$18/10)</f>
        <v>0.12287551708860606</v>
      </c>
      <c r="R24" t="s">
        <v>31</v>
      </c>
    </row>
    <row r="25" spans="2:18" ht="12.75">
      <c r="B25" s="10">
        <f t="shared" si="0"/>
        <v>1.54</v>
      </c>
      <c r="C25" s="10">
        <f t="shared" si="1"/>
        <v>1.4451447948379554</v>
      </c>
      <c r="D25" s="11">
        <f t="shared" si="2"/>
        <v>0.04492670224945874</v>
      </c>
      <c r="F25" s="10">
        <f t="shared" si="3"/>
        <v>1.54</v>
      </c>
      <c r="G25" s="11">
        <f>$C25*$F$11*$F$10*10^(G$18/10)</f>
        <v>0.0044926702249458725</v>
      </c>
      <c r="H25" s="11">
        <f>$C25*$F$11*$F$10*10^(H$18/10)</f>
        <v>0.007989222957116182</v>
      </c>
      <c r="I25" s="11">
        <f>$C25*$F$11*$F$10*10^(I$18/10)</f>
        <v>0.01420707068684998</v>
      </c>
      <c r="J25" s="11">
        <f>$C25*$F$11*$F$10*10^(J$18/10)</f>
        <v>0.025264141279392867</v>
      </c>
      <c r="K25" s="11">
        <f>$C25*$F$11*$F$10*10^(K$18/10)</f>
        <v>0.04492670224945874</v>
      </c>
      <c r="L25" s="11">
        <f>$C25*$F$11*$F$10*10^(L$18/10)</f>
        <v>0.07989222957116182</v>
      </c>
      <c r="M25" s="11">
        <f>$C25*$F$11*$F$10*10^(M$18/10)</f>
        <v>0.1420707068684998</v>
      </c>
      <c r="R25" t="s">
        <v>32</v>
      </c>
    </row>
    <row r="26" spans="2:18" ht="12.75">
      <c r="B26" s="10">
        <f t="shared" si="0"/>
        <v>1.76</v>
      </c>
      <c r="C26" s="10">
        <f t="shared" si="1"/>
        <v>1.636846270170007</v>
      </c>
      <c r="D26" s="11">
        <f t="shared" si="2"/>
        <v>0.05088632313574561</v>
      </c>
      <c r="F26" s="10">
        <f t="shared" si="3"/>
        <v>1.76</v>
      </c>
      <c r="G26" s="11">
        <f>$C26*$F$11*$F$10*10^(G$18/10)</f>
        <v>0.00508863231357456</v>
      </c>
      <c r="H26" s="11">
        <f>$C26*$F$11*$F$10*10^(H$18/10)</f>
        <v>0.009049010068488367</v>
      </c>
      <c r="I26" s="11">
        <f>$C26*$F$11*$F$10*10^(I$18/10)</f>
        <v>0.016091668286027764</v>
      </c>
      <c r="J26" s="11">
        <f>$C26*$F$11*$F$10*10^(J$18/10)</f>
        <v>0.02861548238621951</v>
      </c>
      <c r="K26" s="11">
        <f>$C26*$F$11*$F$10*10^(K$18/10)</f>
        <v>0.050886323135745606</v>
      </c>
      <c r="L26" s="11">
        <f>$C26*$F$11*$F$10*10^(L$18/10)</f>
        <v>0.09049010068488367</v>
      </c>
      <c r="M26" s="11">
        <f>$C26*$F$11*$F$10*10^(M$18/10)</f>
        <v>0.16091668286027763</v>
      </c>
      <c r="R26" t="s">
        <v>33</v>
      </c>
    </row>
    <row r="27" spans="2:18" ht="12.75">
      <c r="B27" s="10">
        <f t="shared" si="0"/>
        <v>1.98</v>
      </c>
      <c r="C27" s="10">
        <f t="shared" si="1"/>
        <v>1.8250601635007437</v>
      </c>
      <c r="D27" s="11">
        <f t="shared" si="2"/>
        <v>0.05673752197414959</v>
      </c>
      <c r="F27" s="10">
        <f t="shared" si="3"/>
        <v>1.98</v>
      </c>
      <c r="G27" s="11">
        <f>$C27*$F$11*$F$10*10^(G$18/10)</f>
        <v>0.0056737521974149566</v>
      </c>
      <c r="H27" s="11">
        <f>$C27*$F$11*$F$10*10^(H$18/10)</f>
        <v>0.010089516710326114</v>
      </c>
      <c r="I27" s="11">
        <f>$C27*$F$11*$F$10*10^(I$18/10)</f>
        <v>0.017941979823216568</v>
      </c>
      <c r="J27" s="11">
        <f>$C27*$F$11*$F$10*10^(J$18/10)</f>
        <v>0.03190585329495983</v>
      </c>
      <c r="K27" s="11">
        <f>$C27*$F$11*$F$10*10^(K$18/10)</f>
        <v>0.056737521974149586</v>
      </c>
      <c r="L27" s="11">
        <f>$C27*$F$11*$F$10*10^(L$18/10)</f>
        <v>0.10089516710326112</v>
      </c>
      <c r="M27" s="11">
        <f>$C27*$F$11*$F$10*10^(M$18/10)</f>
        <v>0.1794197982321657</v>
      </c>
      <c r="R27" s="12" t="s">
        <v>34</v>
      </c>
    </row>
    <row r="28" spans="2:18" ht="12.75">
      <c r="B28" s="10">
        <f t="shared" si="0"/>
        <v>2.2</v>
      </c>
      <c r="C28" s="10">
        <f t="shared" si="1"/>
        <v>2.009849923628331</v>
      </c>
      <c r="D28" s="11">
        <f t="shared" si="2"/>
        <v>0.06248227126270232</v>
      </c>
      <c r="F28" s="10">
        <f t="shared" si="3"/>
        <v>2.2</v>
      </c>
      <c r="G28" s="11">
        <f>$C28*$F$11*$F$10*10^(G$18/10)</f>
        <v>0.00624822712627023</v>
      </c>
      <c r="H28" s="11">
        <f>$C28*$F$11*$F$10*10^(H$18/10)</f>
        <v>0.011111093647893021</v>
      </c>
      <c r="I28" s="11">
        <f>$C28*$F$11*$F$10*10^(I$18/10)</f>
        <v>0.019758629057062417</v>
      </c>
      <c r="J28" s="11">
        <f>$C28*$F$11*$F$10*10^(J$18/10)</f>
        <v>0.03513636322277089</v>
      </c>
      <c r="K28" s="11">
        <f>$C28*$F$11*$F$10*10^(K$18/10)</f>
        <v>0.06248227126270232</v>
      </c>
      <c r="L28" s="11">
        <f>$C28*$F$11*$F$10*10^(L$18/10)</f>
        <v>0.1111109364789302</v>
      </c>
      <c r="M28" s="11">
        <f>$C28*$F$11*$F$10*10^(M$18/10)</f>
        <v>0.19758629057062418</v>
      </c>
      <c r="R28" s="12" t="s">
        <v>35</v>
      </c>
    </row>
    <row r="29" spans="2:13" ht="12.75">
      <c r="B29" s="10">
        <f t="shared" si="0"/>
        <v>2.42</v>
      </c>
      <c r="C29" s="10">
        <f t="shared" si="1"/>
        <v>2.1912778450411596</v>
      </c>
      <c r="D29" s="11">
        <f t="shared" si="2"/>
        <v>0.06812250761422052</v>
      </c>
      <c r="F29" s="10">
        <f t="shared" si="3"/>
        <v>2.42</v>
      </c>
      <c r="G29" s="11">
        <f>$C29*$F$11*$F$10*10^(G$18/10)</f>
        <v>0.006812250761422049</v>
      </c>
      <c r="H29" s="11">
        <f>$C29*$F$11*$F$10*10^(H$18/10)</f>
        <v>0.012114085265058807</v>
      </c>
      <c r="I29" s="11">
        <f>$C29*$F$11*$F$10*10^(I$18/10)</f>
        <v>0.021542228398309975</v>
      </c>
      <c r="J29" s="11">
        <f>$C29*$F$11*$F$10*10^(J$18/10)</f>
        <v>0.03830810120707041</v>
      </c>
      <c r="K29" s="11">
        <f>$C29*$F$11*$F$10*10^(K$18/10)</f>
        <v>0.0681225076142205</v>
      </c>
      <c r="L29" s="11">
        <f>$C29*$F$11*$F$10*10^(L$18/10)</f>
        <v>0.12114085265058805</v>
      </c>
      <c r="M29" s="11">
        <f>$C29*$F$11*$F$10*10^(M$18/10)</f>
        <v>0.21542228398309976</v>
      </c>
    </row>
    <row r="30" spans="2:13" ht="12.75">
      <c r="B30" s="10">
        <f t="shared" si="0"/>
        <v>2.64</v>
      </c>
      <c r="C30" s="10">
        <f t="shared" si="1"/>
        <v>2.3694050889179454</v>
      </c>
      <c r="D30" s="11">
        <f t="shared" si="2"/>
        <v>0.07366013240915771</v>
      </c>
      <c r="F30" s="10">
        <f t="shared" si="3"/>
        <v>2.64</v>
      </c>
      <c r="G30" s="11">
        <f>$C30*$F$11*$F$10*10^(G$18/10)</f>
        <v>0.007366013240915769</v>
      </c>
      <c r="H30" s="11">
        <f>$C30*$F$11*$F$10*10^(H$18/10)</f>
        <v>0.01309882968039459</v>
      </c>
      <c r="I30" s="11">
        <f>$C30*$F$11*$F$10*10^(I$18/10)</f>
        <v>0.023293379116252417</v>
      </c>
      <c r="J30" s="11">
        <f>$C30*$F$11*$F$10*10^(J$18/10)</f>
        <v>0.04142213647266233</v>
      </c>
      <c r="K30" s="11">
        <f>$C30*$F$11*$F$10*10^(K$18/10)</f>
        <v>0.07366013240915771</v>
      </c>
      <c r="L30" s="11">
        <f>$C30*$F$11*$F$10*10^(L$18/10)</f>
        <v>0.1309882968039459</v>
      </c>
      <c r="M30" s="11">
        <f>$C30*$F$11*$F$10*10^(M$18/10)</f>
        <v>0.2329337911625242</v>
      </c>
    </row>
    <row r="31" spans="2:13" ht="12.75">
      <c r="B31" s="10">
        <f t="shared" si="0"/>
        <v>2.86</v>
      </c>
      <c r="C31" s="10">
        <f t="shared" si="1"/>
        <v>2.5442917037457744</v>
      </c>
      <c r="D31" s="11">
        <f t="shared" si="2"/>
        <v>0.07909701243657853</v>
      </c>
      <c r="F31" s="10">
        <f t="shared" si="3"/>
        <v>2.86</v>
      </c>
      <c r="G31" s="11">
        <f>$C31*$F$11*$F$10*10^(G$18/10)</f>
        <v>0.007909701243657849</v>
      </c>
      <c r="H31" s="11">
        <f>$C31*$F$11*$F$10*10^(H$18/10)</f>
        <v>0.014065658861156016</v>
      </c>
      <c r="I31" s="11">
        <f>$C31*$F$11*$F$10*10^(I$18/10)</f>
        <v>0.025012671541425262</v>
      </c>
      <c r="J31" s="11">
        <f>$C31*$F$11*$F$10*10^(J$18/10)</f>
        <v>0.044479518792183086</v>
      </c>
      <c r="K31" s="11">
        <f>$C31*$F$11*$F$10*10^(K$18/10)</f>
        <v>0.07909701243657852</v>
      </c>
      <c r="L31" s="11">
        <f>$C31*$F$11*$F$10*10^(L$18/10)</f>
        <v>0.14065658861156013</v>
      </c>
      <c r="M31" s="11">
        <f>$C31*$F$11*$F$10*10^(M$18/10)</f>
        <v>0.25012671541425263</v>
      </c>
    </row>
    <row r="32" spans="2:13" ht="12.75">
      <c r="B32" s="10">
        <f t="shared" si="0"/>
        <v>3.08</v>
      </c>
      <c r="C32" s="10">
        <f t="shared" si="1"/>
        <v>2.7159966455630706</v>
      </c>
      <c r="D32" s="11">
        <f t="shared" si="2"/>
        <v>0.08443498052347276</v>
      </c>
      <c r="F32" s="10">
        <f t="shared" si="3"/>
        <v>3.08</v>
      </c>
      <c r="G32" s="11">
        <f>$C32*$F$11*$F$10*10^(G$18/10)</f>
        <v>0.008443498052347273</v>
      </c>
      <c r="H32" s="11">
        <f>$C32*$F$11*$F$10*10^(H$18/10)</f>
        <v>0.015014898735192905</v>
      </c>
      <c r="I32" s="11">
        <f>$C32*$F$11*$F$10*10^(I$18/10)</f>
        <v>0.026700685264613</v>
      </c>
      <c r="J32" s="11">
        <f>$C32*$F$11*$F$10*10^(J$18/10)</f>
        <v>0.04748127883999099</v>
      </c>
      <c r="K32" s="11">
        <f>$C32*$F$11*$F$10*10^(K$18/10)</f>
        <v>0.08443498052347276</v>
      </c>
      <c r="L32" s="11">
        <f>$C32*$F$11*$F$10*10^(L$18/10)</f>
        <v>0.15014898735192903</v>
      </c>
      <c r="M32" s="11">
        <f>$C32*$F$11*$F$10*10^(M$18/10)</f>
        <v>0.26700685264613</v>
      </c>
    </row>
    <row r="33" spans="2:13" ht="12.75">
      <c r="B33" s="10">
        <f t="shared" si="0"/>
        <v>3.3</v>
      </c>
      <c r="C33" s="10">
        <f t="shared" si="1"/>
        <v>2.884577797834245</v>
      </c>
      <c r="D33" s="11">
        <f t="shared" si="2"/>
        <v>0.08967583615261887</v>
      </c>
      <c r="F33" s="10">
        <f t="shared" si="3"/>
        <v>3.3</v>
      </c>
      <c r="G33" s="11">
        <f>$C33*$F$11*$F$10*10^(G$18/10)</f>
        <v>0.008967583615261884</v>
      </c>
      <c r="H33" s="11">
        <f>$C33*$F$11*$F$10*10^(H$18/10)</f>
        <v>0.015946869300822616</v>
      </c>
      <c r="I33" s="11">
        <f>$C33*$F$11*$F$10*10^(I$18/10)</f>
        <v>0.028357989332234646</v>
      </c>
      <c r="J33" s="11">
        <f>$C33*$F$11*$F$10*10^(J$18/10)</f>
        <v>0.050428428539616314</v>
      </c>
      <c r="K33" s="11">
        <f>$C33*$F$11*$F$10*10^(K$18/10)</f>
        <v>0.08967583615261887</v>
      </c>
      <c r="L33" s="11">
        <f>$C33*$F$11*$F$10*10^(L$18/10)</f>
        <v>0.15946869300822616</v>
      </c>
      <c r="M33" s="11">
        <f>$C33*$F$11*$F$10*10^(M$18/10)</f>
        <v>0.28357989332234645</v>
      </c>
    </row>
    <row r="34" spans="2:13" ht="12.75">
      <c r="B34" s="10">
        <f t="shared" si="0"/>
        <v>3.52</v>
      </c>
      <c r="C34" s="10">
        <f t="shared" si="1"/>
        <v>3.0500919909628075</v>
      </c>
      <c r="D34" s="11">
        <f t="shared" si="2"/>
        <v>0.09482134606920833</v>
      </c>
      <c r="F34" s="10">
        <f t="shared" si="3"/>
        <v>3.52</v>
      </c>
      <c r="G34" s="11">
        <f>$C34*$F$11*$F$10*10^(G$18/10)</f>
        <v>0.00948213460692083</v>
      </c>
      <c r="H34" s="11">
        <f>$C34*$F$11*$F$10*10^(H$18/10)</f>
        <v>0.01686188473470483</v>
      </c>
      <c r="I34" s="11">
        <f>$C34*$F$11*$F$10*10^(I$18/10)</f>
        <v>0.029985142438175218</v>
      </c>
      <c r="J34" s="11">
        <f>$C34*$F$11*$F$10*10^(J$18/10)</f>
        <v>0.053321961404891316</v>
      </c>
      <c r="K34" s="11">
        <f>$C34*$F$11*$F$10*10^(K$18/10)</f>
        <v>0.09482134606920832</v>
      </c>
      <c r="L34" s="11">
        <f>$C34*$F$11*$F$10*10^(L$18/10)</f>
        <v>0.16861884734704827</v>
      </c>
      <c r="M34" s="11">
        <f>$C34*$F$11*$F$10*10^(M$18/10)</f>
        <v>0.29985142438175216</v>
      </c>
    </row>
    <row r="35" spans="2:13" ht="12.75">
      <c r="B35" s="10">
        <f t="shared" si="0"/>
        <v>3.74</v>
      </c>
      <c r="C35" s="10">
        <f t="shared" si="1"/>
        <v>3.212595021449471</v>
      </c>
      <c r="D35" s="11">
        <f t="shared" si="2"/>
        <v>0.09987324487643316</v>
      </c>
      <c r="F35" s="10">
        <f t="shared" si="3"/>
        <v>3.74</v>
      </c>
      <c r="G35" s="11">
        <f>$C35*$F$11*$F$10*10^(G$18/10)</f>
        <v>0.009987324487643313</v>
      </c>
      <c r="H35" s="11">
        <f>$C35*$F$11*$F$10*10^(H$18/10)</f>
        <v>0.01776025349775364</v>
      </c>
      <c r="I35" s="11">
        <f>$C35*$F$11*$F$10*10^(I$18/10)</f>
        <v>0.03158269311212705</v>
      </c>
      <c r="J35" s="11">
        <f>$C35*$F$11*$F$10*10^(J$18/10)</f>
        <v>0.05616285287487367</v>
      </c>
      <c r="K35" s="11">
        <f>$C35*$F$11*$F$10*10^(K$18/10)</f>
        <v>0.09987324487643316</v>
      </c>
      <c r="L35" s="11">
        <f>$C35*$F$11*$F$10*10^(L$18/10)</f>
        <v>0.1776025349775364</v>
      </c>
      <c r="M35" s="11">
        <f>$C35*$F$11*$F$10*10^(M$18/10)</f>
        <v>0.3158269311212705</v>
      </c>
    </row>
    <row r="36" spans="2:13" ht="12.75">
      <c r="B36" s="10">
        <f t="shared" si="0"/>
        <v>3.96</v>
      </c>
      <c r="C36" s="10">
        <f t="shared" si="1"/>
        <v>3.3721416707017045</v>
      </c>
      <c r="D36" s="11">
        <f t="shared" si="2"/>
        <v>0.10483323562023796</v>
      </c>
      <c r="F36" s="10">
        <f t="shared" si="3"/>
        <v>3.96</v>
      </c>
      <c r="G36" s="11">
        <f>$C36*$F$11*$F$10*10^(G$18/10)</f>
        <v>0.010483323562023793</v>
      </c>
      <c r="H36" s="11">
        <f>$C36*$F$11*$F$10*10^(H$18/10)</f>
        <v>0.018642278439122813</v>
      </c>
      <c r="I36" s="11">
        <f>$C36*$F$11*$F$10*10^(I$18/10)</f>
        <v>0.033151179904504634</v>
      </c>
      <c r="J36" s="11">
        <f>$C36*$F$11*$F$10*10^(J$18/10)</f>
        <v>0.058952060642676725</v>
      </c>
      <c r="K36" s="11">
        <f>$C36*$F$11*$F$10*10^(K$18/10)</f>
        <v>0.10483323562023796</v>
      </c>
      <c r="L36" s="11">
        <f>$C36*$F$11*$F$10*10^(L$18/10)</f>
        <v>0.18642278439122809</v>
      </c>
      <c r="M36" s="11">
        <f>$C36*$F$11*$F$10*10^(M$18/10)</f>
        <v>0.33151179904504635</v>
      </c>
    </row>
    <row r="37" spans="2:13" ht="12.75">
      <c r="B37" s="10">
        <f t="shared" si="0"/>
        <v>4.18</v>
      </c>
      <c r="C37" s="10">
        <f t="shared" si="1"/>
        <v>3.5287857235011044</v>
      </c>
      <c r="D37" s="11">
        <f t="shared" si="2"/>
        <v>0.10970299036343395</v>
      </c>
      <c r="F37" s="10">
        <f t="shared" si="3"/>
        <v>4.18</v>
      </c>
      <c r="G37" s="11">
        <f>$C37*$F$11*$F$10*10^(G$18/10)</f>
        <v>0.010970299036343391</v>
      </c>
      <c r="H37" s="11">
        <f>$C37*$F$11*$F$10*10^(H$18/10)</f>
        <v>0.01950825689829929</v>
      </c>
      <c r="I37" s="11">
        <f>$C37*$F$11*$F$10*10^(I$18/10)</f>
        <v>0.0346911315679954</v>
      </c>
      <c r="J37" s="11">
        <f>$C37*$F$11*$F$10*10^(J$18/10)</f>
        <v>0.06169052497831754</v>
      </c>
      <c r="K37" s="11">
        <f>$C37*$F$11*$F$10*10^(K$18/10)</f>
        <v>0.10970299036343394</v>
      </c>
      <c r="L37" s="11">
        <f>$C37*$F$11*$F$10*10^(L$18/10)</f>
        <v>0.1950825689829929</v>
      </c>
      <c r="M37" s="11">
        <f>$C37*$F$11*$F$10*10^(M$18/10)</f>
        <v>0.34691131567995404</v>
      </c>
    </row>
    <row r="38" spans="2:13" ht="12.75">
      <c r="B38" s="10">
        <f t="shared" si="0"/>
        <v>4.4</v>
      </c>
      <c r="C38" s="10">
        <f t="shared" si="1"/>
        <v>3.682579986134783</v>
      </c>
      <c r="D38" s="11">
        <f t="shared" si="2"/>
        <v>0.11448415074936823</v>
      </c>
      <c r="F38" s="10">
        <f t="shared" si="3"/>
        <v>4.4</v>
      </c>
      <c r="G38" s="11">
        <f>$C38*$F$11*$F$10*10^(G$18/10)</f>
        <v>0.011448415074936817</v>
      </c>
      <c r="H38" s="11">
        <f>$C38*$F$11*$F$10*10^(H$18/10)</f>
        <v>0.020358480805339356</v>
      </c>
      <c r="I38" s="11">
        <f>$C38*$F$11*$F$10*10^(I$18/10)</f>
        <v>0.0362030672358076</v>
      </c>
      <c r="J38" s="11">
        <f>$C38*$F$11*$F$10*10^(J$18/10)</f>
        <v>0.06437916904569142</v>
      </c>
      <c r="K38" s="11">
        <f>$C38*$F$11*$F$10*10^(K$18/10)</f>
        <v>0.1144841507493682</v>
      </c>
      <c r="L38" s="11">
        <f>$C38*$F$11*$F$10*10^(L$18/10)</f>
        <v>0.20358480805339355</v>
      </c>
      <c r="M38" s="11">
        <f>$C38*$F$11*$F$10*10^(M$18/10)</f>
        <v>0.36203067235807596</v>
      </c>
    </row>
    <row r="39" spans="2:13" ht="12.75">
      <c r="B39" s="10">
        <f t="shared" si="0"/>
        <v>4.62</v>
      </c>
      <c r="C39" s="10">
        <f t="shared" si="1"/>
        <v>3.833576304196896</v>
      </c>
      <c r="D39" s="11">
        <f t="shared" si="2"/>
        <v>0.11917832855533803</v>
      </c>
      <c r="F39" s="10">
        <f t="shared" si="3"/>
        <v>4.62</v>
      </c>
      <c r="G39" s="11">
        <f>$C39*$F$11*$F$10*10^(G$18/10)</f>
        <v>0.011917832855533798</v>
      </c>
      <c r="H39" s="11">
        <f>$C39*$F$11*$F$10*10^(H$18/10)</f>
        <v>0.021193236779281137</v>
      </c>
      <c r="I39" s="11">
        <f>$C39*$F$11*$F$10*10^(I$18/10)</f>
        <v>0.03768749659667525</v>
      </c>
      <c r="J39" s="11">
        <f>$C39*$F$11*$F$10*10^(J$18/10)</f>
        <v>0.0670188992137796</v>
      </c>
      <c r="K39" s="11">
        <f>$C39*$F$11*$F$10*10^(K$18/10)</f>
        <v>0.11917832855533801</v>
      </c>
      <c r="L39" s="11">
        <f>$C39*$F$11*$F$10*10^(L$18/10)</f>
        <v>0.21193236779281135</v>
      </c>
      <c r="M39" s="11">
        <f>$C39*$F$11*$F$10*10^(M$18/10)</f>
        <v>0.3768749659667525</v>
      </c>
    </row>
    <row r="40" spans="2:13" ht="12.75">
      <c r="B40" s="10">
        <f t="shared" si="0"/>
        <v>4.84</v>
      </c>
      <c r="C40" s="10">
        <f t="shared" si="1"/>
        <v>3.981825580066318</v>
      </c>
      <c r="D40" s="11">
        <f t="shared" si="2"/>
        <v>0.12378710623593729</v>
      </c>
      <c r="F40" s="10">
        <f t="shared" si="3"/>
        <v>4.84</v>
      </c>
      <c r="G40" s="11">
        <f>$C40*$F$11*$F$10*10^(G$18/10)</f>
        <v>0.012378710623593726</v>
      </c>
      <c r="H40" s="11">
        <f>$C40*$F$11*$F$10*10^(H$18/10)</f>
        <v>0.022012806224766802</v>
      </c>
      <c r="I40" s="11">
        <f>$C40*$F$11*$F$10*10^(I$18/10)</f>
        <v>0.039144920066679426</v>
      </c>
      <c r="J40" s="11">
        <f>$C40*$F$11*$F$10*10^(J$18/10)</f>
        <v>0.06961060536219552</v>
      </c>
      <c r="K40" s="11">
        <f>$C40*$F$11*$F$10*10^(K$18/10)</f>
        <v>0.12378710623593729</v>
      </c>
      <c r="L40" s="11">
        <f>$C40*$F$11*$F$10*10^(L$18/10)</f>
        <v>0.22012806224766798</v>
      </c>
      <c r="M40" s="11">
        <f>$C40*$F$11*$F$10*10^(M$18/10)</f>
        <v>0.39144920066679423</v>
      </c>
    </row>
    <row r="41" spans="2:13" ht="12.75">
      <c r="B41" s="10">
        <f t="shared" si="0"/>
        <v>5.06</v>
      </c>
      <c r="C41" s="10">
        <f t="shared" si="1"/>
        <v>4.12737779006635</v>
      </c>
      <c r="D41" s="11">
        <f t="shared" si="2"/>
        <v>0.12831203745651812</v>
      </c>
      <c r="F41" s="10">
        <f t="shared" si="3"/>
        <v>5.06</v>
      </c>
      <c r="G41" s="11">
        <f>$C41*$F$11*$F$10*10^(G$18/10)</f>
        <v>0.012831203745651809</v>
      </c>
      <c r="H41" s="11">
        <f>$C41*$F$11*$F$10*10^(H$18/10)</f>
        <v>0.022817465426906918</v>
      </c>
      <c r="I41" s="11">
        <f>$C41*$F$11*$F$10*10^(I$18/10)</f>
        <v>0.04057582895794354</v>
      </c>
      <c r="J41" s="11">
        <f>$C41*$F$11*$F$10*10^(J$18/10)</f>
        <v>0.07215516118117211</v>
      </c>
      <c r="K41" s="11">
        <f>$C41*$F$11*$F$10*10^(K$18/10)</f>
        <v>0.12831203745651812</v>
      </c>
      <c r="L41" s="11">
        <f>$C41*$F$11*$F$10*10^(L$18/10)</f>
        <v>0.22817465426906916</v>
      </c>
      <c r="M41" s="11">
        <f>$C41*$F$11*$F$10*10^(M$18/10)</f>
        <v>0.40575828957943544</v>
      </c>
    </row>
    <row r="42" spans="2:13" ht="12.75">
      <c r="B42" s="10">
        <f t="shared" si="0"/>
        <v>5.28</v>
      </c>
      <c r="C42" s="10">
        <f t="shared" si="1"/>
        <v>4.270282001312238</v>
      </c>
      <c r="D42" s="11">
        <f t="shared" si="2"/>
        <v>0.13275464761694683</v>
      </c>
      <c r="F42" s="10">
        <f t="shared" si="3"/>
        <v>5.28</v>
      </c>
      <c r="G42" s="11">
        <f>$C42*$F$11*$F$10*10^(G$18/10)</f>
        <v>0.013275464761694679</v>
      </c>
      <c r="H42" s="11">
        <f>$C42*$F$11*$F$10*10^(H$18/10)</f>
        <v>0.023607485644418925</v>
      </c>
      <c r="I42" s="11">
        <f>$C42*$F$11*$F$10*10^(I$18/10)</f>
        <v>0.04198070564425962</v>
      </c>
      <c r="J42" s="11">
        <f>$C42*$F$11*$F$10*10^(J$18/10)</f>
        <v>0.0746534244660917</v>
      </c>
      <c r="K42" s="11">
        <f>$C42*$F$11*$F$10*10^(K$18/10)</f>
        <v>0.1327546476169468</v>
      </c>
      <c r="L42" s="11">
        <f>$C42*$F$11*$F$10*10^(L$18/10)</f>
        <v>0.23607485644418924</v>
      </c>
      <c r="M42" s="11">
        <f>$C42*$F$11*$F$10*10^(M$18/10)</f>
        <v>0.41980705644259614</v>
      </c>
    </row>
    <row r="43" spans="2:13" ht="12.75">
      <c r="B43" s="10">
        <f t="shared" si="0"/>
        <v>5.5</v>
      </c>
      <c r="C43" s="10">
        <f t="shared" si="1"/>
        <v>4.410586388252183</v>
      </c>
      <c r="D43" s="11">
        <f t="shared" si="2"/>
        <v>0.13711643436583143</v>
      </c>
      <c r="F43" s="10">
        <f t="shared" si="3"/>
        <v>5.5</v>
      </c>
      <c r="G43" s="11">
        <f>$C43*$F$11*$F$10*10^(G$18/10)</f>
        <v>0.013711643436583137</v>
      </c>
      <c r="H43" s="11">
        <f>$C43*$F$11*$F$10*10^(H$18/10)</f>
        <v>0.024383133201071133</v>
      </c>
      <c r="I43" s="11">
        <f>$C43*$F$11*$F$10*10^(I$18/10)</f>
        <v>0.043360023723701235</v>
      </c>
      <c r="J43" s="11">
        <f>$C43*$F$11*$F$10*10^(J$18/10)</f>
        <v>0.07710623740665716</v>
      </c>
      <c r="K43" s="11">
        <f>$C43*$F$11*$F$10*10^(K$18/10)</f>
        <v>0.1371164343658314</v>
      </c>
      <c r="L43" s="11">
        <f>$C43*$F$11*$F$10*10^(L$18/10)</f>
        <v>0.2438313320107113</v>
      </c>
      <c r="M43" s="11">
        <f>$C43*$F$11*$F$10*10^(M$18/10)</f>
        <v>0.43360023723701235</v>
      </c>
    </row>
    <row r="44" spans="2:13" ht="12.75">
      <c r="B44" s="10">
        <f t="shared" si="0"/>
        <v>5.72</v>
      </c>
      <c r="C44" s="10">
        <f t="shared" si="1"/>
        <v>4.548338248907448</v>
      </c>
      <c r="D44" s="11">
        <f t="shared" si="2"/>
        <v>0.1413988681053945</v>
      </c>
      <c r="F44" s="10">
        <f t="shared" si="3"/>
        <v>5.72</v>
      </c>
      <c r="G44" s="11">
        <f>$C44*$F$11*$F$10*10^(G$18/10)</f>
        <v>0.014139886810539445</v>
      </c>
      <c r="H44" s="11">
        <f>$C44*$F$11*$F$10*10^(H$18/10)</f>
        <v>0.025144669575463234</v>
      </c>
      <c r="I44" s="11">
        <f>$C44*$F$11*$F$10*10^(I$18/10)</f>
        <v>0.044714248178278404</v>
      </c>
      <c r="J44" s="11">
        <f>$C44*$F$11*$F$10*10^(J$18/10)</f>
        <v>0.07951442687080293</v>
      </c>
      <c r="K44" s="11">
        <f>$C44*$F$11*$F$10*10^(K$18/10)</f>
        <v>0.14139886810539448</v>
      </c>
      <c r="L44" s="11">
        <f>$C44*$F$11*$F$10*10^(L$18/10)</f>
        <v>0.2514466957546323</v>
      </c>
      <c r="M44" s="11">
        <f>$C44*$F$11*$F$10*10^(M$18/10)</f>
        <v>0.447142481782784</v>
      </c>
    </row>
    <row r="45" spans="2:13" ht="12.75">
      <c r="B45" s="10">
        <f>IF($K$10*(ROW(A45)-ROW($A$19)+1)&lt;=$K$9*1.25,$K$10*(ROW(A45)-ROW($A$19)+1),"")</f>
        <v>5.94</v>
      </c>
      <c r="C45" s="10">
        <f>IF(B45&lt;&gt;"",(1-1/EXP($F$13*$B45))/$F$13,"")</f>
        <v>4.683584020816988</v>
      </c>
      <c r="D45" s="11">
        <f>IF(B45&lt;&gt;"",IF($F$4="YES",$F$10*$F$11*$F$6*C45,0),"")</f>
        <v>0.1456033924871603</v>
      </c>
      <c r="F45" s="10">
        <f>IF($K$10*(ROW(E45)-ROW($A$19)+1)&lt;=$K$9*1.25,$K$10*(ROW(E45)-ROW($A$19)+1),"")</f>
        <v>5.94</v>
      </c>
      <c r="G45" s="11">
        <f>$C45*$F$11*$F$10*10^(G$18/10)</f>
        <v>0.014560339248716024</v>
      </c>
      <c r="H45" s="11">
        <f>$C45*$F$11*$F$10*10^(H$18/10)</f>
        <v>0.025892351489173307</v>
      </c>
      <c r="I45" s="11">
        <f>$C45*$F$11*$F$10*10^(I$18/10)</f>
        <v>0.04604383553068753</v>
      </c>
      <c r="J45" s="11">
        <f>$C45*$F$11*$F$10*10^(J$18/10)</f>
        <v>0.08187880468344023</v>
      </c>
      <c r="K45" s="11">
        <f>$C45*$F$11*$F$10*10^(K$18/10)</f>
        <v>0.14560339248716028</v>
      </c>
      <c r="L45" s="11">
        <f>$C45*$F$11*$F$10*10^(L$18/10)</f>
        <v>0.25892351489173304</v>
      </c>
      <c r="M45" s="11">
        <f>$C45*$F$11*$F$10*10^(M$18/10)</f>
        <v>0.4604383553068752</v>
      </c>
    </row>
    <row r="46" spans="2:13" ht="12.75">
      <c r="B46" s="10">
        <f t="shared" si="0"/>
        <v>6.16</v>
      </c>
      <c r="C46" s="10">
        <f t="shared" si="1"/>
        <v>4.816369296692013</v>
      </c>
      <c r="D46" s="11">
        <f>IF(B46&lt;&gt;"",IF($F$4="YES",$F$10*$F$11*$F$6*C46,0),"")</f>
        <v>0.14973142489862426</v>
      </c>
      <c r="F46" s="10">
        <f t="shared" si="3"/>
        <v>6.16</v>
      </c>
      <c r="G46" s="11">
        <f>$C46*$F$11*$F$10*10^(G$18/10)</f>
        <v>0.01497314248986242</v>
      </c>
      <c r="H46" s="11">
        <f>$C46*$F$11*$F$10*10^(H$18/10)</f>
        <v>0.026626430993301278</v>
      </c>
      <c r="I46" s="11">
        <f>$C46*$F$11*$F$10*10^(I$18/10)</f>
        <v>0.04734923399820987</v>
      </c>
      <c r="J46" s="11">
        <f>$C46*$F$11*$F$10*10^(J$18/10)</f>
        <v>0.0842001679001316</v>
      </c>
      <c r="K46" s="11">
        <f>$C46*$F$11*$F$10*10^(K$18/10)</f>
        <v>0.14973142489862423</v>
      </c>
      <c r="L46" s="11">
        <f>$C46*$F$11*$F$10*10^(L$18/10)</f>
        <v>0.26626430993301275</v>
      </c>
      <c r="M46" s="11">
        <f>$C46*$F$11*$F$10*10^(M$18/10)</f>
        <v>0.4734923399820987</v>
      </c>
    </row>
    <row r="47" spans="2:13" ht="12.75">
      <c r="B47" s="10">
        <f aca="true" t="shared" si="4" ref="B47:B83">IF($K$10*(ROW(A47)-ROW($A$19)+1)&lt;=$K$9*1.25,$K$10*(ROW(A47)-ROW($A$19)+1),"")</f>
        <v>6.38</v>
      </c>
      <c r="C47" s="10">
        <f t="shared" si="1"/>
        <v>4.946738839785748</v>
      </c>
      <c r="D47" s="11">
        <f aca="true" t="shared" si="5" ref="D47:D98">IF(B47&lt;&gt;"",IF($F$4="YES",$F$10*$F$11*$F$6*C47,0),"")</f>
        <v>0.15378435694106846</v>
      </c>
      <c r="F47" s="10">
        <f t="shared" si="3"/>
        <v>6.38</v>
      </c>
      <c r="G47" s="11">
        <f>$C47*$F$11*$F$10*10^(G$18/10)</f>
        <v>0.015378435694106839</v>
      </c>
      <c r="H47" s="11">
        <f>$C47*$F$11*$F$10*10^(H$18/10)</f>
        <v>0.02734715555343783</v>
      </c>
      <c r="I47" s="11">
        <f>$C47*$F$11*$F$10*10^(I$18/10)</f>
        <v>0.04863088364381006</v>
      </c>
      <c r="J47" s="11">
        <f>$C47*$F$11*$F$10*10^(J$18/10)</f>
        <v>0.0864792990757861</v>
      </c>
      <c r="K47" s="11">
        <f>$C47*$F$11*$F$10*10^(K$18/10)</f>
        <v>0.15378435694106843</v>
      </c>
      <c r="L47" s="11">
        <f>$C47*$F$11*$F$10*10^(L$18/10)</f>
        <v>0.27347155553437824</v>
      </c>
      <c r="M47" s="11">
        <f>$C47*$F$11*$F$10*10^(M$18/10)</f>
        <v>0.48630883643810063</v>
      </c>
    </row>
    <row r="48" spans="2:13" ht="12.75">
      <c r="B48" s="10">
        <f t="shared" si="4"/>
        <v>6.6</v>
      </c>
      <c r="C48" s="10">
        <f t="shared" si="1"/>
        <v>5.074736598983583</v>
      </c>
      <c r="D48" s="11">
        <f t="shared" si="5"/>
        <v>0.1577635548986848</v>
      </c>
      <c r="F48" s="10">
        <f t="shared" si="3"/>
        <v>6.6</v>
      </c>
      <c r="G48" s="11">
        <f>$C48*$F$11*$F$10*10^(G$18/10)</f>
        <v>0.015776355489868474</v>
      </c>
      <c r="H48" s="11">
        <f>$C48*$F$11*$F$10*10^(H$18/10)</f>
        <v>0.028054768133087635</v>
      </c>
      <c r="I48" s="11">
        <f>$C48*$F$11*$F$10*10^(I$18/10)</f>
        <v>0.049889216524485844</v>
      </c>
      <c r="J48" s="11">
        <f>$C48*$F$11*$F$10*10^(J$18/10)</f>
        <v>0.0887169665284668</v>
      </c>
      <c r="K48" s="11">
        <f>$C48*$F$11*$F$10*10^(K$18/10)</f>
        <v>0.1577635548986848</v>
      </c>
      <c r="L48" s="11">
        <f>$C48*$F$11*$F$10*10^(L$18/10)</f>
        <v>0.2805476813308763</v>
      </c>
      <c r="M48" s="11">
        <f>$C48*$F$11*$F$10*10^(M$18/10)</f>
        <v>0.4988921652448584</v>
      </c>
    </row>
    <row r="49" spans="2:13" ht="12.75">
      <c r="B49" s="10">
        <f t="shared" si="4"/>
        <v>6.82</v>
      </c>
      <c r="C49" s="10">
        <f t="shared" si="1"/>
        <v>5.200405723618676</v>
      </c>
      <c r="D49" s="11">
        <f t="shared" si="5"/>
        <v>0.16167036019916267</v>
      </c>
      <c r="F49" s="10">
        <f t="shared" si="3"/>
        <v>6.82</v>
      </c>
      <c r="G49" s="11">
        <f>$C49*$F$11*$F$10*10^(G$18/10)</f>
        <v>0.01616703601991626</v>
      </c>
      <c r="H49" s="11">
        <f>$C49*$F$11*$F$10*10^(H$18/10)</f>
        <v>0.028749507275574706</v>
      </c>
      <c r="I49" s="11">
        <f>$C49*$F$11*$F$10*10^(I$18/10)</f>
        <v>0.0511246568369187</v>
      </c>
      <c r="J49" s="11">
        <f>$C49*$F$11*$F$10*10^(J$18/10)</f>
        <v>0.0909139245983982</v>
      </c>
      <c r="K49" s="11">
        <f>$C49*$F$11*$F$10*10^(K$18/10)</f>
        <v>0.16167036019916264</v>
      </c>
      <c r="L49" s="11">
        <f>$C49*$F$11*$F$10*10^(L$18/10)</f>
        <v>0.28749507275574704</v>
      </c>
      <c r="M49" s="11">
        <f>$C49*$F$11*$F$10*10^(M$18/10)</f>
        <v>0.5112465683691869</v>
      </c>
    </row>
    <row r="50" spans="2:13" ht="12.75">
      <c r="B50" s="10">
        <f t="shared" si="4"/>
        <v>7.04</v>
      </c>
      <c r="C50" s="10">
        <f t="shared" si="1"/>
        <v>5.323788578018034</v>
      </c>
      <c r="D50" s="11">
        <f t="shared" si="5"/>
        <v>0.16550608986589813</v>
      </c>
      <c r="F50" s="10">
        <f t="shared" si="3"/>
        <v>7.04</v>
      </c>
      <c r="G50" s="11">
        <f>$C50*$F$11*$F$10*10^(G$18/10)</f>
        <v>0.016550608986589804</v>
      </c>
      <c r="H50" s="11">
        <f>$C50*$F$11*$F$10*10^(H$18/10)</f>
        <v>0.02943160718445782</v>
      </c>
      <c r="I50" s="11">
        <f>$C50*$F$11*$F$10*10^(I$18/10)</f>
        <v>0.05233762106047496</v>
      </c>
      <c r="J50" s="11">
        <f>$C50*$F$11*$F$10*10^(J$18/10)</f>
        <v>0.09307091390226215</v>
      </c>
      <c r="K50" s="11">
        <f>$C50*$F$11*$F$10*10^(K$18/10)</f>
        <v>0.1655060898658981</v>
      </c>
      <c r="L50" s="11">
        <f>$C50*$F$11*$F$10*10^(L$18/10)</f>
        <v>0.29431607184457814</v>
      </c>
      <c r="M50" s="11">
        <f>$C50*$F$11*$F$10*10^(M$18/10)</f>
        <v>0.5233762106047496</v>
      </c>
    </row>
    <row r="51" spans="2:13" ht="12.75">
      <c r="B51" s="10">
        <f t="shared" si="4"/>
        <v>7.26</v>
      </c>
      <c r="C51" s="10">
        <f t="shared" si="1"/>
        <v>5.4449267557839525</v>
      </c>
      <c r="D51" s="11">
        <f t="shared" si="5"/>
        <v>0.16927203696197557</v>
      </c>
      <c r="F51" s="10">
        <f t="shared" si="3"/>
        <v>7.26</v>
      </c>
      <c r="G51" s="11">
        <f>$C51*$F$11*$F$10*10^(G$18/10)</f>
        <v>0.01692720369619755</v>
      </c>
      <c r="H51" s="11">
        <f>$C51*$F$11*$F$10*10^(H$18/10)</f>
        <v>0.030101297802482857</v>
      </c>
      <c r="I51" s="11">
        <f>$C51*$F$11*$F$10*10^(I$18/10)</f>
        <v>0.05352851809760513</v>
      </c>
      <c r="J51" s="11">
        <f>$C51*$F$11*$F$10*10^(J$18/10)</f>
        <v>0.09518866158286708</v>
      </c>
      <c r="K51" s="11">
        <f>$C51*$F$11*$F$10*10^(K$18/10)</f>
        <v>0.16927203696197554</v>
      </c>
      <c r="L51" s="11">
        <f>$C51*$F$11*$F$10*10^(L$18/10)</f>
        <v>0.3010129780248285</v>
      </c>
      <c r="M51" s="11">
        <f>$C51*$F$11*$F$10*10^(M$18/10)</f>
        <v>0.5352851809760513</v>
      </c>
    </row>
    <row r="52" spans="2:13" ht="12.75">
      <c r="B52" s="10">
        <f t="shared" si="4"/>
        <v>7.48</v>
      </c>
      <c r="C52" s="10">
        <f t="shared" si="1"/>
        <v>5.563861093815636</v>
      </c>
      <c r="D52" s="11">
        <f t="shared" si="5"/>
        <v>0.1729694710260723</v>
      </c>
      <c r="F52" s="10">
        <f t="shared" si="3"/>
        <v>7.48</v>
      </c>
      <c r="G52" s="11">
        <f>$C52*$F$11*$F$10*10^(G$18/10)</f>
        <v>0.01729694710260722</v>
      </c>
      <c r="H52" s="11">
        <f>$C52*$F$11*$F$10*10^(H$18/10)</f>
        <v>0.03075880488909883</v>
      </c>
      <c r="I52" s="11">
        <f>$C52*$F$11*$F$10*10^(I$18/10)</f>
        <v>0.05469774941168899</v>
      </c>
      <c r="J52" s="11">
        <f>$C52*$F$11*$F$10*10^(J$18/10)</f>
        <v>0.09726788155427518</v>
      </c>
      <c r="K52" s="11">
        <f>$C52*$F$11*$F$10*10^(K$18/10)</f>
        <v>0.17296947102607227</v>
      </c>
      <c r="L52" s="11">
        <f>$C52*$F$11*$F$10*10^(L$18/10)</f>
        <v>0.3075880488909883</v>
      </c>
      <c r="M52" s="11">
        <f>$C52*$F$11*$F$10*10^(M$18/10)</f>
        <v>0.5469774941168899</v>
      </c>
    </row>
    <row r="53" spans="2:13" ht="12.75">
      <c r="B53" s="10">
        <f t="shared" si="4"/>
        <v>7.7</v>
      </c>
      <c r="C53" s="10">
        <f t="shared" si="1"/>
        <v>5.68063168607573</v>
      </c>
      <c r="D53" s="11">
        <f t="shared" si="5"/>
        <v>0.17659963850043284</v>
      </c>
      <c r="F53" s="10">
        <f t="shared" si="3"/>
        <v>7.7</v>
      </c>
      <c r="G53" s="11">
        <f>$C53*$F$11*$F$10*10^(G$18/10)</f>
        <v>0.01765996385004328</v>
      </c>
      <c r="H53" s="11">
        <f>$C53*$F$11*$F$10*10^(H$18/10)</f>
        <v>0.03140435009656367</v>
      </c>
      <c r="I53" s="11">
        <f>$C53*$F$11*$F$10*10^(I$18/10)</f>
        <v>0.05584570916237302</v>
      </c>
      <c r="J53" s="11">
        <f>$C53*$F$11*$F$10*10^(J$18/10)</f>
        <v>0.09930927474247</v>
      </c>
      <c r="K53" s="11">
        <f>$C53*$F$11*$F$10*10^(K$18/10)</f>
        <v>0.17659963850043284</v>
      </c>
      <c r="L53" s="11">
        <f>$C53*$F$11*$F$10*10^(L$18/10)</f>
        <v>0.31404350096563666</v>
      </c>
      <c r="M53" s="11">
        <f>$C53*$F$11*$F$10*10^(M$18/10)</f>
        <v>0.5584570916237301</v>
      </c>
    </row>
    <row r="54" spans="2:13" ht="12.75">
      <c r="B54" s="10">
        <f t="shared" si="4"/>
        <v>7.92</v>
      </c>
      <c r="C54" s="10">
        <f t="shared" si="1"/>
        <v>5.795277897106396</v>
      </c>
      <c r="D54" s="11">
        <f t="shared" si="5"/>
        <v>0.18016376315105712</v>
      </c>
      <c r="F54" s="10">
        <f t="shared" si="3"/>
        <v>7.92</v>
      </c>
      <c r="G54" s="11">
        <f>$C54*$F$11*$F$10*10^(G$18/10)</f>
        <v>0.018016376315105706</v>
      </c>
      <c r="H54" s="11">
        <f>$C54*$F$11*$F$10*10^(H$18/10)</f>
        <v>0.0320381510446654</v>
      </c>
      <c r="I54" s="11">
        <f>$C54*$F$11*$F$10*10^(I$18/10)</f>
        <v>0.05697278433844547</v>
      </c>
      <c r="J54" s="11">
        <f>$C54*$F$11*$F$10*10^(J$18/10)</f>
        <v>0.10131352932164564</v>
      </c>
      <c r="K54" s="11">
        <f>$C54*$F$11*$F$10*10^(K$18/10)</f>
        <v>0.1801637631510571</v>
      </c>
      <c r="L54" s="11">
        <f>$C54*$F$11*$F$10*10^(L$18/10)</f>
        <v>0.32038151044665397</v>
      </c>
      <c r="M54" s="11">
        <f>$C54*$F$11*$F$10*10^(M$18/10)</f>
        <v>0.5697278433844547</v>
      </c>
    </row>
    <row r="55" spans="2:13" ht="12.75">
      <c r="B55" s="10">
        <f t="shared" si="4"/>
        <v>8.14</v>
      </c>
      <c r="C55" s="10">
        <f t="shared" si="1"/>
        <v>5.907838375299501</v>
      </c>
      <c r="D55" s="11">
        <f t="shared" si="5"/>
        <v>0.18366304648024445</v>
      </c>
      <c r="F55" s="10">
        <f t="shared" si="3"/>
        <v>8.14</v>
      </c>
      <c r="G55" s="11">
        <f>$C55*$F$11*$F$10*10^(G$18/10)</f>
        <v>0.01836630464802444</v>
      </c>
      <c r="H55" s="11">
        <f>$C55*$F$11*$F$10*10^(H$18/10)</f>
        <v>0.03266042139408403</v>
      </c>
      <c r="I55" s="11">
        <f>$C55*$F$11*$F$10*10^(I$18/10)</f>
        <v>0.05807935488829435</v>
      </c>
      <c r="J55" s="11">
        <f>$C55*$F$11*$F$10*10^(J$18/10)</f>
        <v>0.10328132094619734</v>
      </c>
      <c r="K55" s="11">
        <f>$C55*$F$11*$F$10*10^(K$18/10)</f>
        <v>0.18366304648024442</v>
      </c>
      <c r="L55" s="11">
        <f>$C55*$F$11*$F$10*10^(L$18/10)</f>
        <v>0.32660421394084027</v>
      </c>
      <c r="M55" s="11">
        <f>$C55*$F$11*$F$10*10^(M$18/10)</f>
        <v>0.5807935488829434</v>
      </c>
    </row>
    <row r="56" spans="2:13" ht="12.75">
      <c r="B56" s="10">
        <f t="shared" si="4"/>
        <v>8.36</v>
      </c>
      <c r="C56" s="10">
        <f t="shared" si="1"/>
        <v>6.018351065925369</v>
      </c>
      <c r="D56" s="11">
        <f t="shared" si="5"/>
        <v>0.18709866813163176</v>
      </c>
      <c r="F56" s="10">
        <f t="shared" si="3"/>
        <v>8.36</v>
      </c>
      <c r="G56" s="11">
        <f>$C56*$F$11*$F$10*10^(G$18/10)</f>
        <v>0.01870986681316317</v>
      </c>
      <c r="H56" s="11">
        <f>$C56*$F$11*$F$10*10^(H$18/10)</f>
        <v>0.03327137091841863</v>
      </c>
      <c r="I56" s="11">
        <f>$C56*$F$11*$F$10*10^(I$18/10)</f>
        <v>0.059165793847991636</v>
      </c>
      <c r="J56" s="11">
        <f>$C56*$F$11*$F$10*10^(J$18/10)</f>
        <v>0.10521331297849114</v>
      </c>
      <c r="K56" s="11">
        <f>$C56*$F$11*$F$10*10^(K$18/10)</f>
        <v>0.18709866813163176</v>
      </c>
      <c r="L56" s="11">
        <f>$C56*$F$11*$F$10*10^(L$18/10)</f>
        <v>0.33271370918418625</v>
      </c>
      <c r="M56" s="11">
        <f>$C56*$F$11*$F$10*10^(M$18/10)</f>
        <v>0.5916579384799164</v>
      </c>
    </row>
    <row r="57" spans="2:13" ht="12.75">
      <c r="B57" s="10">
        <f t="shared" si="4"/>
        <v>8.58</v>
      </c>
      <c r="C57" s="10">
        <f t="shared" si="1"/>
        <v>6.126853223924532</v>
      </c>
      <c r="D57" s="11">
        <f t="shared" si="5"/>
        <v>0.1904717862878638</v>
      </c>
      <c r="F57" s="10">
        <f t="shared" si="3"/>
        <v>8.58</v>
      </c>
      <c r="G57" s="11">
        <f>$C57*$F$11*$F$10*10^(G$18/10)</f>
        <v>0.01904717862878637</v>
      </c>
      <c r="H57" s="11">
        <f>$C57*$F$11*$F$10*10^(H$18/10)</f>
        <v>0.03387120557490421</v>
      </c>
      <c r="I57" s="11">
        <f>$C57*$F$11*$F$10*10^(I$18/10)</f>
        <v>0.06023246746704772</v>
      </c>
      <c r="J57" s="11">
        <f>$C57*$F$11*$F$10*10^(J$18/10)</f>
        <v>0.10711015671249027</v>
      </c>
      <c r="K57" s="11">
        <f>$C57*$F$11*$F$10*10^(K$18/10)</f>
        <v>0.19047178628786376</v>
      </c>
      <c r="L57" s="11">
        <f>$C57*$F$11*$F$10*10^(L$18/10)</f>
        <v>0.33871205574904206</v>
      </c>
      <c r="M57" s="11">
        <f>$C57*$F$11*$F$10*10^(M$18/10)</f>
        <v>0.6023246746704772</v>
      </c>
    </row>
    <row r="58" spans="2:13" ht="12.75">
      <c r="B58" s="10">
        <f t="shared" si="4"/>
        <v>8.8</v>
      </c>
      <c r="C58" s="10">
        <f t="shared" si="1"/>
        <v>6.2333814264667184</v>
      </c>
      <c r="D58" s="11">
        <f t="shared" si="5"/>
        <v>0.19378353806102747</v>
      </c>
      <c r="F58" s="10">
        <f t="shared" si="3"/>
        <v>8.8</v>
      </c>
      <c r="G58" s="11">
        <f>$C58*$F$11*$F$10*10^(G$18/10)</f>
        <v>0.019378353806102738</v>
      </c>
      <c r="H58" s="11">
        <f>$C58*$F$11*$F$10*10^(H$18/10)</f>
        <v>0.0344601275738419</v>
      </c>
      <c r="I58" s="11">
        <f>$C58*$F$11*$F$10*10^(I$18/10)</f>
        <v>0.06127973533187757</v>
      </c>
      <c r="J58" s="11">
        <f>$C58*$F$11*$F$10*10^(J$18/10)</f>
        <v>0.10897249159331263</v>
      </c>
      <c r="K58" s="11">
        <f>$C58*$F$11*$F$10*10^(K$18/10)</f>
        <v>0.19378353806102744</v>
      </c>
      <c r="L58" s="11">
        <f>$C58*$F$11*$F$10*10^(L$18/10)</f>
        <v>0.3446012757384189</v>
      </c>
      <c r="M58" s="11">
        <f>$C58*$F$11*$F$10*10^(M$18/10)</f>
        <v>0.6127973533187757</v>
      </c>
    </row>
    <row r="59" spans="2:13" ht="12.75">
      <c r="B59" s="10">
        <f t="shared" si="4"/>
        <v>9.02</v>
      </c>
      <c r="C59" s="10">
        <f t="shared" si="1"/>
        <v>6.337971585281414</v>
      </c>
      <c r="D59" s="11">
        <f t="shared" si="5"/>
        <v>0.19703503987598456</v>
      </c>
      <c r="F59" s="10">
        <f t="shared" si="3"/>
        <v>9.02</v>
      </c>
      <c r="G59" s="11">
        <f>$C59*$F$11*$F$10*10^(G$18/10)</f>
        <v>0.019703503987598448</v>
      </c>
      <c r="H59" s="11">
        <f>$C59*$F$11*$F$10*10^(H$18/10)</f>
        <v>0.03503833544676614</v>
      </c>
      <c r="I59" s="11">
        <f>$C59*$F$11*$F$10*10^(I$18/10)</f>
        <v>0.06230795048702115</v>
      </c>
      <c r="J59" s="11">
        <f>$C59*$F$11*$F$10*10^(J$18/10)</f>
        <v>0.11080094543279444</v>
      </c>
      <c r="K59" s="11">
        <f>$C59*$F$11*$F$10*10^(K$18/10)</f>
        <v>0.19703503987598453</v>
      </c>
      <c r="L59" s="11">
        <f>$C59*$F$11*$F$10*10^(L$18/10)</f>
        <v>0.35038335446766133</v>
      </c>
      <c r="M59" s="11">
        <f>$C59*$F$11*$F$10*10^(M$18/10)</f>
        <v>0.6230795048702115</v>
      </c>
    </row>
    <row r="60" spans="2:13" ht="12.75">
      <c r="B60" s="10">
        <f t="shared" si="4"/>
        <v>9.24</v>
      </c>
      <c r="C60" s="10">
        <f t="shared" si="1"/>
        <v>6.440658958764047</v>
      </c>
      <c r="D60" s="11">
        <f t="shared" si="5"/>
        <v>0.20022738784672925</v>
      </c>
      <c r="F60" s="10">
        <f t="shared" si="3"/>
        <v>9.24</v>
      </c>
      <c r="G60" s="11">
        <f>$C60*$F$11*$F$10*10^(G$18/10)</f>
        <v>0.02002273878467292</v>
      </c>
      <c r="H60" s="11">
        <f>$C60*$F$11*$F$10*10^(H$18/10)</f>
        <v>0.03560602411337162</v>
      </c>
      <c r="I60" s="11">
        <f>$C60*$F$11*$F$10*10^(I$18/10)</f>
        <v>0.06331745955415813</v>
      </c>
      <c r="J60" s="11">
        <f>$C60*$F$11*$F$10*10^(J$18/10)</f>
        <v>0.11259613462113173</v>
      </c>
      <c r="K60" s="11">
        <f>$C60*$F$11*$F$10*10^(K$18/10)</f>
        <v>0.20022738784672922</v>
      </c>
      <c r="L60" s="11">
        <f>$C60*$F$11*$F$10*10^(L$18/10)</f>
        <v>0.35606024113371615</v>
      </c>
      <c r="M60" s="11">
        <f>$C60*$F$11*$F$10*10^(M$18/10)</f>
        <v>0.6331745955415813</v>
      </c>
    </row>
    <row r="61" spans="2:13" ht="12.75">
      <c r="B61" s="10">
        <f t="shared" si="4"/>
        <v>9.46</v>
      </c>
      <c r="C61" s="10">
        <f t="shared" si="1"/>
        <v>6.541478163861957</v>
      </c>
      <c r="D61" s="11">
        <f t="shared" si="5"/>
        <v>0.20336165814589938</v>
      </c>
      <c r="F61" s="10">
        <f t="shared" si="3"/>
        <v>9.46</v>
      </c>
      <c r="G61" s="11">
        <f>$C61*$F$11*$F$10*10^(G$18/10)</f>
        <v>0.02033616581458993</v>
      </c>
      <c r="H61" s="11">
        <f>$C61*$F$11*$F$10*10^(H$18/10)</f>
        <v>0.036163384947222696</v>
      </c>
      <c r="I61" s="11">
        <f>$C61*$F$11*$F$10*10^(I$18/10)</f>
        <v>0.06430860284895762</v>
      </c>
      <c r="J61" s="11">
        <f>$C61*$F$11*$F$10*10^(J$18/10)</f>
        <v>0.1143586643346718</v>
      </c>
      <c r="K61" s="11">
        <f>$C61*$F$11*$F$10*10^(K$18/10)</f>
        <v>0.20336165814589935</v>
      </c>
      <c r="L61" s="11">
        <f>$C61*$F$11*$F$10*10^(L$18/10)</f>
        <v>0.36163384947222693</v>
      </c>
      <c r="M61" s="11">
        <f>$C61*$F$11*$F$10*10^(M$18/10)</f>
        <v>0.6430860284895762</v>
      </c>
    </row>
    <row r="62" spans="2:13" ht="12.75">
      <c r="B62" s="10">
        <f t="shared" si="4"/>
        <v>9.68</v>
      </c>
      <c r="C62" s="10">
        <f t="shared" si="1"/>
        <v>6.640463187744113</v>
      </c>
      <c r="D62" s="11">
        <f t="shared" si="5"/>
        <v>0.20643890736756498</v>
      </c>
      <c r="F62" s="10">
        <f t="shared" si="3"/>
        <v>9.68</v>
      </c>
      <c r="G62" s="11">
        <f>$C62*$F$11*$F$10*10^(G$18/10)</f>
        <v>0.02064389073675649</v>
      </c>
      <c r="H62" s="11">
        <f>$C62*$F$11*$F$10*10^(H$18/10)</f>
        <v>0.03671060584026732</v>
      </c>
      <c r="I62" s="11">
        <f>$C62*$F$11*$F$10*10^(I$18/10)</f>
        <v>0.065281714495802</v>
      </c>
      <c r="J62" s="11">
        <f>$C62*$F$11*$F$10*10^(J$18/10)</f>
        <v>0.11608912873992422</v>
      </c>
      <c r="K62" s="11">
        <f>$C62*$F$11*$F$10*10^(K$18/10)</f>
        <v>0.20643890736756498</v>
      </c>
      <c r="L62" s="11">
        <f>$C62*$F$11*$F$10*10^(L$18/10)</f>
        <v>0.3671060584026732</v>
      </c>
      <c r="M62" s="11">
        <f>$C62*$F$11*$F$10*10^(M$18/10)</f>
        <v>0.65281714495802</v>
      </c>
    </row>
    <row r="63" spans="2:13" ht="12.75">
      <c r="B63" s="10">
        <f t="shared" si="4"/>
        <v>9.9</v>
      </c>
      <c r="C63" s="10">
        <f t="shared" si="1"/>
        <v>6.737647399258536</v>
      </c>
      <c r="D63" s="11">
        <f t="shared" si="5"/>
        <v>0.20946017288341698</v>
      </c>
      <c r="F63" s="10">
        <f t="shared" si="3"/>
        <v>9.9</v>
      </c>
      <c r="G63" s="11">
        <f>$C63*$F$11*$F$10*10^(G$18/10)</f>
        <v>0.02094601728834169</v>
      </c>
      <c r="H63" s="11">
        <f>$C63*$F$11*$F$10*10^(H$18/10)</f>
        <v>0.037247871266177346</v>
      </c>
      <c r="I63" s="11">
        <f>$C63*$F$11*$F$10*10^(I$18/10)</f>
        <v>0.06623712254042358</v>
      </c>
      <c r="J63" s="11">
        <f>$C63*$F$11*$F$10*10^(J$18/10)</f>
        <v>0.11778811119386033</v>
      </c>
      <c r="K63" s="11">
        <f>$C63*$F$11*$F$10*10^(K$18/10)</f>
        <v>0.20946017288341695</v>
      </c>
      <c r="L63" s="11">
        <f>$C63*$F$11*$F$10*10^(L$18/10)</f>
        <v>0.3724787126617734</v>
      </c>
      <c r="M63" s="11">
        <f>$C63*$F$11*$F$10*10^(M$18/10)</f>
        <v>0.6623712254042358</v>
      </c>
    </row>
    <row r="64" spans="2:13" ht="12.75">
      <c r="B64" s="10">
        <f t="shared" si="4"/>
        <v>10.12</v>
      </c>
      <c r="C64" s="10">
        <f t="shared" si="1"/>
        <v>6.833063560181264</v>
      </c>
      <c r="D64" s="11">
        <f t="shared" si="5"/>
        <v>0.2124264731924753</v>
      </c>
      <c r="F64" s="10">
        <f t="shared" si="3"/>
        <v>10.12</v>
      </c>
      <c r="G64" s="11">
        <f>$C64*$F$11*$F$10*10^(G$18/10)</f>
        <v>0.021242647319247524</v>
      </c>
      <c r="H64" s="11">
        <f>$C64*$F$11*$F$10*10^(H$18/10)</f>
        <v>0.037775362342536395</v>
      </c>
      <c r="I64" s="11">
        <f>$C64*$F$11*$F$10*10^(I$18/10)</f>
        <v>0.06717514906049214</v>
      </c>
      <c r="J64" s="11">
        <f>$C64*$F$11*$F$10*10^(J$18/10)</f>
        <v>0.11945618444056873</v>
      </c>
      <c r="K64" s="11">
        <f>$C64*$F$11*$F$10*10^(K$18/10)</f>
        <v>0.2124264731924753</v>
      </c>
      <c r="L64" s="11">
        <f>$C64*$F$11*$F$10*10^(L$18/10)</f>
        <v>0.37775362342536395</v>
      </c>
      <c r="M64" s="11">
        <f>$C64*$F$11*$F$10*10^(M$18/10)</f>
        <v>0.6717514906049215</v>
      </c>
    </row>
    <row r="65" spans="2:13" ht="12.75">
      <c r="B65" s="10">
        <f t="shared" si="4"/>
        <v>10.34</v>
      </c>
      <c r="C65" s="10">
        <f t="shared" si="1"/>
        <v>6.926743836260686</v>
      </c>
      <c r="D65" s="11">
        <f t="shared" si="5"/>
        <v>0.21533880826443547</v>
      </c>
      <c r="F65" s="10">
        <f t="shared" si="3"/>
        <v>10.34</v>
      </c>
      <c r="G65" s="11">
        <f>$C65*$F$11*$F$10*10^(G$18/10)</f>
        <v>0.021533880826443537</v>
      </c>
      <c r="H65" s="11">
        <f>$C65*$F$11*$F$10*10^(H$18/10)</f>
        <v>0.03829325689189649</v>
      </c>
      <c r="I65" s="11">
        <f>$C65*$F$11*$F$10*10^(I$18/10)</f>
        <v>0.06809611027419059</v>
      </c>
      <c r="J65" s="11">
        <f>$C65*$F$11*$F$10*10^(J$18/10)</f>
        <v>0.12109391080433313</v>
      </c>
      <c r="K65" s="11">
        <f>$C65*$F$11*$F$10*10^(K$18/10)</f>
        <v>0.21533880826443544</v>
      </c>
      <c r="L65" s="11">
        <f>$C65*$F$11*$F$10*10^(L$18/10)</f>
        <v>0.3829325689189649</v>
      </c>
      <c r="M65" s="11">
        <f>$C65*$F$11*$F$10*10^(M$18/10)</f>
        <v>0.6809611027419059</v>
      </c>
    </row>
    <row r="66" spans="2:13" ht="12.75">
      <c r="B66" s="10">
        <f t="shared" si="4"/>
        <v>10.56</v>
      </c>
      <c r="C66" s="10">
        <f t="shared" si="1"/>
        <v>7.018719808060933</v>
      </c>
      <c r="D66" s="11">
        <f t="shared" si="5"/>
        <v>0.2181981598767683</v>
      </c>
      <c r="F66" s="10">
        <f t="shared" si="3"/>
        <v>10.56</v>
      </c>
      <c r="G66" s="11">
        <f>$C66*$F$11*$F$10*10^(G$18/10)</f>
        <v>0.021819815987676818</v>
      </c>
      <c r="H66" s="11">
        <f>$C66*$F$11*$F$10*10^(H$18/10)</f>
        <v>0.038801729501723795</v>
      </c>
      <c r="I66" s="11">
        <f>$C66*$F$11*$F$10*10^(I$18/10)</f>
        <v>0.06900031664681525</v>
      </c>
      <c r="J66" s="11">
        <f>$C66*$F$11*$F$10*10^(J$18/10)</f>
        <v>0.12270184237919753</v>
      </c>
      <c r="K66" s="11">
        <f>$C66*$F$11*$F$10*10^(K$18/10)</f>
        <v>0.21819815987676824</v>
      </c>
      <c r="L66" s="11">
        <f>$C66*$F$11*$F$10*10^(L$18/10)</f>
        <v>0.3880172950172379</v>
      </c>
      <c r="M66" s="11">
        <f>$C66*$F$11*$F$10*10^(M$18/10)</f>
        <v>0.6900031664681524</v>
      </c>
    </row>
    <row r="67" spans="2:13" ht="12.75">
      <c r="B67" s="10">
        <f t="shared" si="4"/>
        <v>10.78</v>
      </c>
      <c r="C67" s="10">
        <f t="shared" si="1"/>
        <v>7.109022481608006</v>
      </c>
      <c r="D67" s="11">
        <f t="shared" si="5"/>
        <v>0.22100549194568694</v>
      </c>
      <c r="F67" s="10">
        <f t="shared" si="3"/>
        <v>10.78</v>
      </c>
      <c r="G67" s="11">
        <f>$C67*$F$11*$F$10*10^(G$18/10)</f>
        <v>0.022100549194568685</v>
      </c>
      <c r="H67" s="11">
        <f>$C67*$F$11*$F$10*10^(H$18/10)</f>
        <v>0.0393009515832538</v>
      </c>
      <c r="I67" s="11">
        <f>$C67*$F$11*$F$10*10^(I$18/10)</f>
        <v>0.06988807299543683</v>
      </c>
      <c r="J67" s="11">
        <f>$C67*$F$11*$F$10*10^(J$18/10)</f>
        <v>0.12428052121508261</v>
      </c>
      <c r="K67" s="11">
        <f>$C67*$F$11*$F$10*10^(K$18/10)</f>
        <v>0.22100549194568692</v>
      </c>
      <c r="L67" s="11">
        <f>$C67*$F$11*$F$10*10^(L$18/10)</f>
        <v>0.39300951583253796</v>
      </c>
      <c r="M67" s="11">
        <f>$C67*$F$11*$F$10*10^(M$18/10)</f>
        <v>0.6988807299543682</v>
      </c>
    </row>
    <row r="68" spans="2:13" ht="12.75">
      <c r="B68" s="10">
        <f t="shared" si="4"/>
        <v>11</v>
      </c>
      <c r="C68" s="10">
        <f t="shared" si="1"/>
        <v>7.197682298842224</v>
      </c>
      <c r="D68" s="11">
        <f t="shared" si="5"/>
        <v>0.22376175085109287</v>
      </c>
      <c r="F68" s="10">
        <f t="shared" si="3"/>
        <v>11</v>
      </c>
      <c r="G68" s="11">
        <f>$C68*$F$11*$F$10*10^(G$18/10)</f>
        <v>0.02237617508510928</v>
      </c>
      <c r="H68" s="11">
        <f>$C68*$F$11*$F$10*10^(H$18/10)</f>
        <v>0.039791091429275775</v>
      </c>
      <c r="I68" s="11">
        <f>$C68*$F$11*$F$10*10^(I$18/10)</f>
        <v>0.07075967859165735</v>
      </c>
      <c r="J68" s="11">
        <f>$C68*$F$11*$F$10*10^(J$18/10)</f>
        <v>0.1258304795005163</v>
      </c>
      <c r="K68" s="11">
        <f>$C68*$F$11*$F$10*10^(K$18/10)</f>
        <v>0.22376175085109284</v>
      </c>
      <c r="L68" s="11">
        <f>$C68*$F$11*$F$10*10^(L$18/10)</f>
        <v>0.3979109142927577</v>
      </c>
      <c r="M68" s="11">
        <f>$C68*$F$11*$F$10*10^(M$18/10)</f>
        <v>0.7075967859165735</v>
      </c>
    </row>
    <row r="69" spans="2:13" ht="12.75">
      <c r="B69" s="10">
        <f t="shared" si="4"/>
        <v>11.22</v>
      </c>
      <c r="C69" s="10">
        <f t="shared" si="1"/>
        <v>7.2847291478804985</v>
      </c>
      <c r="D69" s="11">
        <f t="shared" si="5"/>
        <v>0.22646786575560987</v>
      </c>
      <c r="F69" s="10">
        <f t="shared" si="3"/>
        <v>11.22</v>
      </c>
      <c r="G69" s="11">
        <f>$C69*$F$11*$F$10*10^(G$18/10)</f>
        <v>0.022646786575560976</v>
      </c>
      <c r="H69" s="11">
        <f>$C69*$F$11*$F$10*10^(H$18/10)</f>
        <v>0.04027231427086598</v>
      </c>
      <c r="I69" s="11">
        <f>$C69*$F$11*$F$10*10^(I$18/10)</f>
        <v>0.07161542726249763</v>
      </c>
      <c r="J69" s="11">
        <f>$C69*$F$11*$F$10*10^(J$18/10)</f>
        <v>0.1273522397420397</v>
      </c>
      <c r="K69" s="11">
        <f>$C69*$F$11*$F$10*10^(K$18/10)</f>
        <v>0.22646786575560982</v>
      </c>
      <c r="L69" s="11">
        <f>$C69*$F$11*$F$10*10^(L$18/10)</f>
        <v>0.4027231427086597</v>
      </c>
      <c r="M69" s="11">
        <f>$C69*$F$11*$F$10*10^(M$18/10)</f>
        <v>0.7161542726249762</v>
      </c>
    </row>
    <row r="70" spans="2:13" ht="12.75">
      <c r="B70" s="10">
        <f t="shared" si="4"/>
        <v>11.44</v>
      </c>
      <c r="C70" s="10">
        <f t="shared" si="1"/>
        <v>7.37019237309193</v>
      </c>
      <c r="D70" s="11">
        <f t="shared" si="5"/>
        <v>0.22912474891781434</v>
      </c>
      <c r="F70" s="10">
        <f t="shared" si="3"/>
        <v>11.44</v>
      </c>
      <c r="G70" s="11">
        <f>$C70*$F$11*$F$10*10^(G$18/10)</f>
        <v>0.022912474891781425</v>
      </c>
      <c r="H70" s="11">
        <f>$C70*$F$11*$F$10*10^(H$18/10)</f>
        <v>0.04074478233308871</v>
      </c>
      <c r="I70" s="11">
        <f>$C70*$F$11*$F$10*10^(I$18/10)</f>
        <v>0.0724556074894493</v>
      </c>
      <c r="J70" s="11">
        <f>$C70*$F$11*$F$10*10^(J$18/10)</f>
        <v>0.1288463149403497</v>
      </c>
      <c r="K70" s="11">
        <f>$C70*$F$11*$F$10*10^(K$18/10)</f>
        <v>0.2291247489178143</v>
      </c>
      <c r="L70" s="11">
        <f>$C70*$F$11*$F$10*10^(L$18/10)</f>
        <v>0.4074478233308871</v>
      </c>
      <c r="M70" s="11">
        <f>$C70*$F$11*$F$10*10^(M$18/10)</f>
        <v>0.724556074894493</v>
      </c>
    </row>
    <row r="71" spans="2:13" ht="12.75">
      <c r="B71" s="10">
        <f t="shared" si="4"/>
        <v>11.66</v>
      </c>
      <c r="C71" s="10">
        <f t="shared" si="1"/>
        <v>7.454100784990084</v>
      </c>
      <c r="D71" s="11">
        <f t="shared" si="5"/>
        <v>0.23173329599976678</v>
      </c>
      <c r="F71" s="10">
        <f t="shared" si="3"/>
        <v>11.66</v>
      </c>
      <c r="G71" s="11">
        <f>$C71*$F$11*$F$10*10^(G$18/10)</f>
        <v>0.02317332959997667</v>
      </c>
      <c r="H71" s="11">
        <f>$C71*$F$11*$F$10*10^(H$18/10)</f>
        <v>0.041208654889684025</v>
      </c>
      <c r="I71" s="11">
        <f>$C71*$F$11*$F$10*10^(I$18/10)</f>
        <v>0.07328050250572486</v>
      </c>
      <c r="J71" s="11">
        <f>$C71*$F$11*$F$10*10^(J$18/10)</f>
        <v>0.13031320876323627</v>
      </c>
      <c r="K71" s="11">
        <f>$C71*$F$11*$F$10*10^(K$18/10)</f>
        <v>0.23173329599976675</v>
      </c>
      <c r="L71" s="11">
        <f>$C71*$F$11*$F$10*10^(L$18/10)</f>
        <v>0.4120865488968402</v>
      </c>
      <c r="M71" s="11">
        <f>$C71*$F$11*$F$10*10^(M$18/10)</f>
        <v>0.7328050250572486</v>
      </c>
    </row>
    <row r="72" spans="2:13" ht="12.75">
      <c r="B72" s="10">
        <f t="shared" si="4"/>
        <v>11.88</v>
      </c>
      <c r="C72" s="10">
        <f t="shared" si="1"/>
        <v>7.536482669945303</v>
      </c>
      <c r="D72" s="11">
        <f t="shared" si="5"/>
        <v>0.2342943863689483</v>
      </c>
      <c r="F72" s="10">
        <f t="shared" si="3"/>
        <v>11.88</v>
      </c>
      <c r="G72" s="11">
        <f>$C72*$F$11*$F$10*10^(G$18/10)</f>
        <v>0.02342943863689482</v>
      </c>
      <c r="H72" s="11">
        <f>$C72*$F$11*$F$10*10^(H$18/10)</f>
        <v>0.041664088316760474</v>
      </c>
      <c r="I72" s="11">
        <f>$C72*$F$11*$F$10*10^(I$18/10)</f>
        <v>0.07409039039173837</v>
      </c>
      <c r="J72" s="11">
        <f>$C72*$F$11*$F$10*10^(J$18/10)</f>
        <v>0.13175341571537405</v>
      </c>
      <c r="K72" s="11">
        <f>$C72*$F$11*$F$10*10^(K$18/10)</f>
        <v>0.23429438636894825</v>
      </c>
      <c r="L72" s="11">
        <f>$C72*$F$11*$F$10*10^(L$18/10)</f>
        <v>0.41664088316760467</v>
      </c>
      <c r="M72" s="11">
        <f>$C72*$F$11*$F$10*10^(M$18/10)</f>
        <v>0.7409039039173837</v>
      </c>
    </row>
    <row r="73" spans="2:13" ht="12.75">
      <c r="B73" s="10">
        <f t="shared" si="4"/>
        <v>12.1</v>
      </c>
      <c r="C73" s="10">
        <f t="shared" si="1"/>
        <v>7.617365799720331</v>
      </c>
      <c r="D73" s="11">
        <f t="shared" si="5"/>
        <v>0.23680888339470446</v>
      </c>
      <c r="F73" s="10">
        <f t="shared" si="3"/>
        <v>12.1</v>
      </c>
      <c r="G73" s="11">
        <f>$C73*$F$11*$F$10*10^(G$18/10)</f>
        <v>0.023680888339470435</v>
      </c>
      <c r="H73" s="11">
        <f>$C73*$F$11*$F$10*10^(H$18/10)</f>
        <v>0.0421112361455111</v>
      </c>
      <c r="I73" s="11">
        <f>$C73*$F$11*$F$10*10^(I$18/10)</f>
        <v>0.07488554416884922</v>
      </c>
      <c r="J73" s="11">
        <f>$C73*$F$11*$F$10*10^(J$18/10)</f>
        <v>0.13316742130502496</v>
      </c>
      <c r="K73" s="11">
        <f>$C73*$F$11*$F$10*10^(K$18/10)</f>
        <v>0.2368088833947044</v>
      </c>
      <c r="L73" s="11">
        <f>$C73*$F$11*$F$10*10^(L$18/10)</f>
        <v>0.42111236145511094</v>
      </c>
      <c r="M73" s="11">
        <f>$C73*$F$11*$F$10*10^(M$18/10)</f>
        <v>0.7488554416884922</v>
      </c>
    </row>
    <row r="74" spans="2:13" ht="12.75">
      <c r="B74" s="10">
        <f t="shared" si="4"/>
        <v>12.32</v>
      </c>
      <c r="C74" s="10">
        <f t="shared" si="1"/>
        <v>7.696777440832454</v>
      </c>
      <c r="D74" s="11">
        <f t="shared" si="5"/>
        <v>0.23927763473929567</v>
      </c>
      <c r="F74" s="10">
        <f t="shared" si="3"/>
        <v>12.32</v>
      </c>
      <c r="G74" s="11">
        <f>$C74*$F$11*$F$10*10^(G$18/10)</f>
        <v>0.02392776347392956</v>
      </c>
      <c r="H74" s="11">
        <f>$C74*$F$11*$F$10*10^(H$18/10)</f>
        <v>0.04255024911397035</v>
      </c>
      <c r="I74" s="11">
        <f>$C74*$F$11*$F$10*10^(I$18/10)</f>
        <v>0.07566623189140037</v>
      </c>
      <c r="J74" s="11">
        <f>$C74*$F$11*$F$10*10^(J$18/10)</f>
        <v>0.13455570220770785</v>
      </c>
      <c r="K74" s="11">
        <f>$C74*$F$11*$F$10*10^(K$18/10)</f>
        <v>0.23927763473929567</v>
      </c>
      <c r="L74" s="11">
        <f>$C74*$F$11*$F$10*10^(L$18/10)</f>
        <v>0.42550249113970345</v>
      </c>
      <c r="M74" s="11">
        <f>$C74*$F$11*$F$10*10^(M$18/10)</f>
        <v>0.7566623189140037</v>
      </c>
    </row>
    <row r="75" spans="2:4" ht="12.75">
      <c r="B75" s="13">
        <f t="shared" si="4"/>
      </c>
      <c r="C75" s="13">
        <f t="shared" si="1"/>
      </c>
      <c r="D75" s="14">
        <f t="shared" si="5"/>
      </c>
    </row>
    <row r="76" spans="2:4" ht="12.75">
      <c r="B76" s="13">
        <f t="shared" si="4"/>
      </c>
      <c r="C76" s="13">
        <f t="shared" si="1"/>
      </c>
      <c r="D76" s="14">
        <f t="shared" si="5"/>
      </c>
    </row>
    <row r="77" spans="2:4" ht="12.75">
      <c r="B77" s="13">
        <f t="shared" si="4"/>
      </c>
      <c r="C77" s="13">
        <f t="shared" si="1"/>
      </c>
      <c r="D77" s="14">
        <f t="shared" si="5"/>
      </c>
    </row>
    <row r="78" spans="2:4" ht="12.75">
      <c r="B78" s="13">
        <f t="shared" si="4"/>
      </c>
      <c r="C78" s="13">
        <f t="shared" si="1"/>
      </c>
      <c r="D78" s="14">
        <f t="shared" si="5"/>
      </c>
    </row>
    <row r="79" spans="2:4" ht="12.75">
      <c r="B79" s="13">
        <f t="shared" si="4"/>
      </c>
      <c r="C79" s="13">
        <f t="shared" si="1"/>
      </c>
      <c r="D79" s="14">
        <f t="shared" si="5"/>
      </c>
    </row>
    <row r="80" spans="2:4" ht="12.75">
      <c r="B80" s="13">
        <f t="shared" si="4"/>
      </c>
      <c r="C80" s="13">
        <f t="shared" si="1"/>
      </c>
      <c r="D80" s="14">
        <f t="shared" si="5"/>
      </c>
    </row>
    <row r="81" spans="2:4" ht="12.75">
      <c r="B81" s="13">
        <f t="shared" si="4"/>
      </c>
      <c r="C81" s="13">
        <f t="shared" si="1"/>
      </c>
      <c r="D81" s="14">
        <f t="shared" si="5"/>
      </c>
    </row>
    <row r="82" spans="2:4" ht="12.75">
      <c r="B82" s="13">
        <f t="shared" si="4"/>
      </c>
      <c r="C82" s="13">
        <f t="shared" si="1"/>
      </c>
      <c r="D82" s="14">
        <f t="shared" si="5"/>
      </c>
    </row>
    <row r="83" spans="2:4" ht="12.75">
      <c r="B83" s="13">
        <f t="shared" si="4"/>
      </c>
      <c r="C83" s="13">
        <f t="shared" si="1"/>
      </c>
      <c r="D83" s="14">
        <f t="shared" si="5"/>
      </c>
    </row>
    <row r="84" spans="2:4" ht="12.75">
      <c r="B84" s="13">
        <f aca="true" t="shared" si="6" ref="B84:B98">IF($K$10*(ROW(A84)-ROW($A$19)+1)&lt;=$K$9*1.25,$K$10*(ROW(A84)-ROW($A$19)+1),"")</f>
      </c>
      <c r="C84" s="13">
        <f aca="true" t="shared" si="7" ref="C84:C98">IF(B84&lt;&gt;"",(1-1/EXP($F$13*$B84))/$F$13,"")</f>
      </c>
      <c r="D84" s="14">
        <f t="shared" si="5"/>
      </c>
    </row>
    <row r="85" spans="2:4" ht="12.75">
      <c r="B85" s="13">
        <f t="shared" si="6"/>
      </c>
      <c r="C85" s="13">
        <f t="shared" si="7"/>
      </c>
      <c r="D85" s="14">
        <f t="shared" si="5"/>
      </c>
    </row>
    <row r="86" spans="2:4" ht="12.75">
      <c r="B86" s="13">
        <f t="shared" si="6"/>
      </c>
      <c r="C86" s="13">
        <f t="shared" si="7"/>
      </c>
      <c r="D86" s="14">
        <f t="shared" si="5"/>
      </c>
    </row>
    <row r="87" spans="2:4" ht="12.75">
      <c r="B87" s="13">
        <f t="shared" si="6"/>
      </c>
      <c r="C87" s="13">
        <f t="shared" si="7"/>
      </c>
      <c r="D87" s="14">
        <f t="shared" si="5"/>
      </c>
    </row>
    <row r="88" spans="2:4" ht="12.75">
      <c r="B88" s="13">
        <f t="shared" si="6"/>
      </c>
      <c r="C88" s="13">
        <f t="shared" si="7"/>
      </c>
      <c r="D88" s="14">
        <f t="shared" si="5"/>
      </c>
    </row>
    <row r="89" spans="2:4" ht="12.75">
      <c r="B89" s="13">
        <f t="shared" si="6"/>
      </c>
      <c r="C89" s="13">
        <f t="shared" si="7"/>
      </c>
      <c r="D89" s="14">
        <f t="shared" si="5"/>
      </c>
    </row>
    <row r="90" spans="2:4" ht="12.75">
      <c r="B90" s="13">
        <f t="shared" si="6"/>
      </c>
      <c r="C90" s="13">
        <f t="shared" si="7"/>
      </c>
      <c r="D90" s="14">
        <f t="shared" si="5"/>
      </c>
    </row>
    <row r="91" spans="2:4" ht="12.75">
      <c r="B91" s="13">
        <f t="shared" si="6"/>
      </c>
      <c r="C91" s="13">
        <f t="shared" si="7"/>
      </c>
      <c r="D91" s="14">
        <f t="shared" si="5"/>
      </c>
    </row>
    <row r="92" spans="2:4" ht="12.75">
      <c r="B92" s="13">
        <f t="shared" si="6"/>
      </c>
      <c r="C92" s="13">
        <f t="shared" si="7"/>
      </c>
      <c r="D92" s="14">
        <f t="shared" si="5"/>
      </c>
    </row>
    <row r="93" spans="2:4" ht="12.75">
      <c r="B93" s="13">
        <f t="shared" si="6"/>
      </c>
      <c r="C93" s="13">
        <f t="shared" si="7"/>
      </c>
      <c r="D93" s="14">
        <f t="shared" si="5"/>
      </c>
    </row>
    <row r="94" spans="2:4" ht="12.75">
      <c r="B94" s="13">
        <f t="shared" si="6"/>
      </c>
      <c r="C94" s="13">
        <f t="shared" si="7"/>
      </c>
      <c r="D94" s="14">
        <f t="shared" si="5"/>
      </c>
    </row>
    <row r="95" spans="2:4" ht="12.75">
      <c r="B95" s="13">
        <f t="shared" si="6"/>
      </c>
      <c r="C95" s="13">
        <f t="shared" si="7"/>
      </c>
      <c r="D95" s="14">
        <f t="shared" si="5"/>
      </c>
    </row>
    <row r="96" spans="2:4" ht="12.75">
      <c r="B96" s="13">
        <f t="shared" si="6"/>
      </c>
      <c r="C96" s="13">
        <f t="shared" si="7"/>
      </c>
      <c r="D96" s="14">
        <f t="shared" si="5"/>
      </c>
    </row>
    <row r="97" spans="2:4" ht="12.75">
      <c r="B97" s="13">
        <f t="shared" si="6"/>
      </c>
      <c r="C97" s="13">
        <f t="shared" si="7"/>
      </c>
      <c r="D97" s="14">
        <f t="shared" si="5"/>
      </c>
    </row>
    <row r="98" spans="2:4" ht="12.75">
      <c r="B98" s="13">
        <f t="shared" si="6"/>
      </c>
      <c r="C98" s="13">
        <f t="shared" si="7"/>
      </c>
      <c r="D98" s="14">
        <f t="shared" si="5"/>
      </c>
    </row>
  </sheetData>
  <mergeCells count="27">
    <mergeCell ref="G17:M17"/>
    <mergeCell ref="B12:E12"/>
    <mergeCell ref="B13:E13"/>
    <mergeCell ref="B14:E14"/>
    <mergeCell ref="B15:E15"/>
    <mergeCell ref="H14:J14"/>
    <mergeCell ref="H15:J15"/>
    <mergeCell ref="B4:E4"/>
    <mergeCell ref="B5:E5"/>
    <mergeCell ref="B6:E6"/>
    <mergeCell ref="B7:E7"/>
    <mergeCell ref="B9:E9"/>
    <mergeCell ref="B8:E8"/>
    <mergeCell ref="B10:E10"/>
    <mergeCell ref="B11:E11"/>
    <mergeCell ref="H10:J10"/>
    <mergeCell ref="H11:J11"/>
    <mergeCell ref="H12:J12"/>
    <mergeCell ref="H13:J13"/>
    <mergeCell ref="H6:J6"/>
    <mergeCell ref="H7:J7"/>
    <mergeCell ref="H8:J8"/>
    <mergeCell ref="H9:J9"/>
    <mergeCell ref="B2:F3"/>
    <mergeCell ref="H2:K3"/>
    <mergeCell ref="H4:J4"/>
    <mergeCell ref="H5:J5"/>
  </mergeCells>
  <conditionalFormatting sqref="F7 K5">
    <cfRule type="cellIs" priority="1" dxfId="0" operator="notBetween" stopIfTrue="1">
      <formula>1550</formula>
      <formula>1560</formula>
    </cfRule>
    <cfRule type="cellIs" priority="2" dxfId="1" operator="between" stopIfTrue="1">
      <formula>1550</formula>
      <formula>1560</formula>
    </cfRule>
  </conditionalFormatting>
  <conditionalFormatting sqref="F5">
    <cfRule type="cellIs" priority="3" dxfId="1" operator="between" stopIfTrue="1">
      <formula>1</formula>
      <formula>25</formula>
    </cfRule>
    <cfRule type="cellIs" priority="4" dxfId="0" operator="notBetween" stopIfTrue="1">
      <formula>1</formula>
      <formula>25</formula>
    </cfRule>
  </conditionalFormatting>
  <conditionalFormatting sqref="F8 K8">
    <cfRule type="cellIs" priority="5" dxfId="0" operator="between" stopIfTrue="1">
      <formula>1550</formula>
      <formula>1560</formula>
    </cfRule>
    <cfRule type="cellIs" priority="6" dxfId="1" operator="between" stopIfTrue="1">
      <formula>1470</formula>
      <formula>1550</formula>
    </cfRule>
    <cfRule type="cellIs" priority="7" dxfId="1" operator="between" stopIfTrue="1">
      <formula>1560</formula>
      <formula>1610</formula>
    </cfRule>
  </conditionalFormatting>
  <conditionalFormatting sqref="K9">
    <cfRule type="cellIs" priority="8" dxfId="1" operator="between" stopIfTrue="1">
      <formula>1</formula>
      <formula>30</formula>
    </cfRule>
    <cfRule type="cellIs" priority="9" dxfId="0" operator="notBetween" stopIfTrue="1">
      <formula>1</formula>
      <formula>30</formula>
    </cfRule>
  </conditionalFormatting>
  <conditionalFormatting sqref="K11">
    <cfRule type="cellIs" priority="10" dxfId="1" operator="between" stopIfTrue="1">
      <formula>0</formula>
      <formula>50</formula>
    </cfRule>
    <cfRule type="cellIs" priority="11" dxfId="0" operator="notBetween" stopIfTrue="1">
      <formula>0</formula>
      <formula>50</formula>
    </cfRule>
  </conditionalFormatting>
  <conditionalFormatting sqref="K4">
    <cfRule type="cellIs" priority="12" dxfId="1" operator="between" stopIfTrue="1">
      <formula>0.2</formula>
      <formula>0.4</formula>
    </cfRule>
    <cfRule type="cellIs" priority="13" dxfId="0" operator="notBetween" stopIfTrue="1">
      <formula>0.2</formula>
      <formula>0.4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Hajduczenia</dc:creator>
  <cp:keywords/>
  <dc:description/>
  <cp:lastModifiedBy>Marek Hajduczenia</cp:lastModifiedBy>
  <dcterms:created xsi:type="dcterms:W3CDTF">2007-07-17T18:36:19Z</dcterms:created>
  <dcterms:modified xsi:type="dcterms:W3CDTF">2007-07-17T21:49:19Z</dcterms:modified>
  <cp:category/>
  <cp:version/>
  <cp:contentType/>
  <cp:contentStatus/>
</cp:coreProperties>
</file>