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890" windowHeight="7680" activeTab="0"/>
  </bookViews>
  <sheets>
    <sheet name="version 2.4" sheetId="1" r:id="rId1"/>
  </sheets>
  <definedNames>
    <definedName name="Uc" localSheetId="0">'version 2.4'!$B$10</definedName>
    <definedName name="Uc">#REF!</definedName>
    <definedName name="Uo" localSheetId="0">'version 2.4'!$B$32</definedName>
    <definedName name="Uo">#REF!</definedName>
  </definedNames>
  <calcPr fullCalcOnLoad="1"/>
</workbook>
</file>

<file path=xl/sharedStrings.xml><?xml version="1.0" encoding="utf-8"?>
<sst xmlns="http://schemas.openxmlformats.org/spreadsheetml/2006/main" count="131" uniqueCount="96">
  <si>
    <t>Transmitter parameters</t>
  </si>
  <si>
    <t>dBm</t>
  </si>
  <si>
    <t>Parameter name</t>
  </si>
  <si>
    <t>Value</t>
  </si>
  <si>
    <t>Unit</t>
  </si>
  <si>
    <t>Nominal Extinction Ratio</t>
  </si>
  <si>
    <t>-</t>
  </si>
  <si>
    <t>nm</t>
  </si>
  <si>
    <t>MBd</t>
  </si>
  <si>
    <t>Effective data rate in Mbaud</t>
  </si>
  <si>
    <t>km</t>
  </si>
  <si>
    <t>dB</t>
  </si>
  <si>
    <t>G652AB</t>
  </si>
  <si>
    <t>max</t>
  </si>
  <si>
    <t>min</t>
  </si>
  <si>
    <t>dB/km</t>
  </si>
  <si>
    <t>Fibre attenuation curve type (lambda^-4,G652AB,G652CD models)</t>
  </si>
  <si>
    <t>Maximum / minimum value curve (not available for lambda^-4 model)</t>
  </si>
  <si>
    <t>Base fibre attenuation (for lambda^-4 model)</t>
  </si>
  <si>
    <t>lambda^-4</t>
  </si>
  <si>
    <t>G652CD</t>
  </si>
  <si>
    <t>PSC induced CHIL</t>
  </si>
  <si>
    <t>Fibre  (no connectors) CHIL @ Tx_Uc</t>
  </si>
  <si>
    <t>Dispersion_So</t>
  </si>
  <si>
    <t>ps/nm^2·km</t>
  </si>
  <si>
    <t>ps/(nm·km)</t>
  </si>
  <si>
    <t>Base wavelength for fibre attenuation estimation</t>
  </si>
  <si>
    <t>ave</t>
  </si>
  <si>
    <t>Receiver parameters</t>
  </si>
  <si>
    <t>Dispersion_Uo_Max</t>
  </si>
  <si>
    <t>Dispersion_Uo_Min</t>
  </si>
  <si>
    <t>Dispersion_D_Min</t>
  </si>
  <si>
    <t>Dispersion_D_Max</t>
  </si>
  <si>
    <t>Channel_Loss_Min</t>
  </si>
  <si>
    <t>Channel_Loss_Max</t>
  </si>
  <si>
    <t>Link parameters</t>
  </si>
  <si>
    <t>ITU_Optical_Path_Penalty</t>
  </si>
  <si>
    <t>Channel_Length_Max</t>
  </si>
  <si>
    <t>This is what the overload needs to be…</t>
  </si>
  <si>
    <t>ITU_ERnom</t>
  </si>
  <si>
    <t>Tx_Chirp_Parameter_Max</t>
  </si>
  <si>
    <t>IEEE_Tx_OMA_Min</t>
  </si>
  <si>
    <t>Tx_Wavelength_Min</t>
  </si>
  <si>
    <t>Tx_Wavelength_Max</t>
  </si>
  <si>
    <t>Tx_Spectral_Width_Max</t>
  </si>
  <si>
    <t>Nominal average output power in ITU format (min)</t>
  </si>
  <si>
    <t>Nominal average output power in ITU format (max)</t>
  </si>
  <si>
    <t>Nominal average output power in IEEE OMA format (min)</t>
  </si>
  <si>
    <t>Transmission window (min)</t>
  </si>
  <si>
    <t>Transmission window (max)</t>
  </si>
  <si>
    <t>Spectral width of the transmitter signal (max)</t>
  </si>
  <si>
    <t>Number of splitter ports (powers of 2 only)</t>
  </si>
  <si>
    <t>Type of PSC loss curve (minimum, average and maximum types)</t>
  </si>
  <si>
    <t>Maximum distance between an ONU and the OLT</t>
  </si>
  <si>
    <t>Value min</t>
  </si>
  <si>
    <t>Value max</t>
  </si>
  <si>
    <t>Description</t>
  </si>
  <si>
    <t>Nonlinear panelties in the fibre plant (SBS + SRS induced)</t>
  </si>
  <si>
    <t>Connectors, splices and any other excess loss</t>
  </si>
  <si>
    <t>Fibre attenuation at base wavelength</t>
  </si>
  <si>
    <t>Tx_Wavelength_Uc</t>
  </si>
  <si>
    <t>Transmission window (central wavelength)</t>
  </si>
  <si>
    <t>Optical path penalty in accordance with ITU definition</t>
  </si>
  <si>
    <t>PSC_Split_count</t>
  </si>
  <si>
    <t>Channel Insertion Loss (CHIL) (max)</t>
  </si>
  <si>
    <t xml:space="preserve">IEEE_Rx_Stressed_Sensitivity_OMA </t>
  </si>
  <si>
    <t>Rx_Overload</t>
  </si>
  <si>
    <t>Average stressed receiver sensitivity in IEEE formalism</t>
  </si>
  <si>
    <t>Chirp parameter for transmitter signal (max) [C]</t>
  </si>
  <si>
    <t>Tx_Data_Rate</t>
  </si>
  <si>
    <t>Channel Insertion Loss (CHIL) (min) - user input</t>
  </si>
  <si>
    <t>Dispersion penalty calculated following 3av_0705_saeki_1.pdf</t>
  </si>
  <si>
    <t>Check Conditions</t>
  </si>
  <si>
    <t>uW</t>
  </si>
  <si>
    <t>OMA stressed receiver sensitivity in IEEE formalism (dBm)</t>
  </si>
  <si>
    <t>OMA stressed receiver sensitivity in IEEE formalism (uW)</t>
  </si>
  <si>
    <t>Average receiver sensitivity</t>
  </si>
  <si>
    <t>OMA receiver sensitivity (dBm)</t>
  </si>
  <si>
    <t>OMA receiver sensitivity (uW)</t>
  </si>
  <si>
    <t>Fibre_Attenuation_Curve</t>
  </si>
  <si>
    <t>Fibre_Attenuation_Curve_Type</t>
  </si>
  <si>
    <t>Fibre_Attenuation_Base_Value</t>
  </si>
  <si>
    <t>Fibre_Attenuation_Base_Wavelength</t>
  </si>
  <si>
    <t>Fibre_Attenuation_Value</t>
  </si>
  <si>
    <t>Fibre_Loss</t>
  </si>
  <si>
    <t>PSC_Loss</t>
  </si>
  <si>
    <t>Excess_Loss</t>
  </si>
  <si>
    <t>PSC_Loss_Curve</t>
  </si>
  <si>
    <t>Nonlinear_Penalties</t>
  </si>
  <si>
    <t>Dispersion_Penalty</t>
  </si>
  <si>
    <t>Dispersion_Penalty &lt;= ITU_Optical_Path_Penalty</t>
  </si>
  <si>
    <t>ITU_Tx_Ave_Min</t>
  </si>
  <si>
    <t>ITU_Tx_Ave_Max</t>
  </si>
  <si>
    <t xml:space="preserve">ITU_Rx_Sensitivity_Ave </t>
  </si>
  <si>
    <t>ITU_Rx_Sensitivity_Ave_OMA</t>
  </si>
  <si>
    <t>IEEE_Rx_Stressed_Sensitivity_Ave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</si>
</sst>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0000"/>
    <numFmt numFmtId="180" formatCode="0.0000"/>
    <numFmt numFmtId="181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3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2" fillId="4" borderId="4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4" borderId="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2" fontId="2" fillId="0" borderId="0" xfId="0" applyNumberFormat="1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left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5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6" borderId="6" xfId="0" applyFont="1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2" fillId="6" borderId="7" xfId="0" applyFont="1" applyFill="1" applyBorder="1" applyAlignment="1" applyProtection="1">
      <alignment horizontal="center"/>
      <protection/>
    </xf>
    <xf numFmtId="0" fontId="2" fillId="6" borderId="8" xfId="0" applyFont="1" applyFill="1" applyBorder="1" applyAlignment="1" applyProtection="1">
      <alignment horizontal="center"/>
      <protection/>
    </xf>
    <xf numFmtId="0" fontId="2" fillId="6" borderId="9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7" borderId="6" xfId="0" applyFont="1" applyFill="1" applyBorder="1" applyAlignment="1" applyProtection="1">
      <alignment horizontal="left"/>
      <protection/>
    </xf>
    <xf numFmtId="0" fontId="2" fillId="7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7" borderId="11" xfId="0" applyFont="1" applyFill="1" applyBorder="1" applyAlignment="1" applyProtection="1">
      <alignment horizontal="left"/>
      <protection/>
    </xf>
    <xf numFmtId="0" fontId="2" fillId="7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7"/>
  <sheetViews>
    <sheetView tabSelected="1" workbookViewId="0" topLeftCell="A1">
      <selection activeCell="B4" sqref="B4"/>
    </sheetView>
  </sheetViews>
  <sheetFormatPr defaultColWidth="9.140625" defaultRowHeight="12.75"/>
  <cols>
    <col min="1" max="1" width="39.7109375" style="11" bestFit="1" customWidth="1"/>
    <col min="2" max="2" width="14.8515625" style="10" bestFit="1" customWidth="1"/>
    <col min="3" max="5" width="12.421875" style="8" customWidth="1"/>
    <col min="6" max="6" width="77.57421875" style="11" bestFit="1" customWidth="1"/>
    <col min="7" max="7" width="9.140625" style="8" customWidth="1"/>
    <col min="8" max="8" width="8.8515625" style="9" hidden="1" customWidth="1"/>
    <col min="9" max="9" width="11.28125" style="8" hidden="1" customWidth="1"/>
    <col min="10" max="10" width="0" style="8" hidden="1" customWidth="1"/>
    <col min="11" max="16384" width="9.140625" style="8" customWidth="1"/>
  </cols>
  <sheetData>
    <row r="1" spans="1:6" ht="13.5">
      <c r="A1" s="7" t="s">
        <v>2</v>
      </c>
      <c r="B1" s="7" t="s">
        <v>3</v>
      </c>
      <c r="C1" s="7" t="s">
        <v>4</v>
      </c>
      <c r="D1" s="7" t="s">
        <v>54</v>
      </c>
      <c r="E1" s="7" t="s">
        <v>55</v>
      </c>
      <c r="F1" s="7" t="s">
        <v>56</v>
      </c>
    </row>
    <row r="2" ht="14.25" thickBot="1"/>
    <row r="3" spans="1:8" ht="14.25" thickBot="1">
      <c r="A3" s="35" t="s">
        <v>0</v>
      </c>
      <c r="B3" s="36"/>
      <c r="C3" s="36"/>
      <c r="D3" s="36"/>
      <c r="E3" s="36"/>
      <c r="F3" s="37"/>
      <c r="G3" s="12"/>
      <c r="H3" s="12"/>
    </row>
    <row r="4" spans="1:10" ht="13.5">
      <c r="A4" s="42" t="s">
        <v>39</v>
      </c>
      <c r="B4" s="1">
        <v>6</v>
      </c>
      <c r="C4" s="13" t="s">
        <v>6</v>
      </c>
      <c r="D4" s="14">
        <v>0</v>
      </c>
      <c r="E4" s="14">
        <v>9</v>
      </c>
      <c r="F4" s="15" t="s">
        <v>5</v>
      </c>
      <c r="G4" s="10"/>
      <c r="H4" s="10" t="s">
        <v>14</v>
      </c>
      <c r="I4" s="10" t="s">
        <v>19</v>
      </c>
      <c r="J4" s="10" t="s">
        <v>14</v>
      </c>
    </row>
    <row r="5" spans="1:10" ht="13.5">
      <c r="A5" s="43" t="s">
        <v>91</v>
      </c>
      <c r="B5" s="2">
        <v>2</v>
      </c>
      <c r="C5" s="7" t="s">
        <v>1</v>
      </c>
      <c r="D5" s="16">
        <v>-99</v>
      </c>
      <c r="E5" s="16">
        <v>99</v>
      </c>
      <c r="F5" s="17" t="s">
        <v>45</v>
      </c>
      <c r="G5" s="10"/>
      <c r="H5" s="10" t="s">
        <v>27</v>
      </c>
      <c r="I5" s="10" t="s">
        <v>12</v>
      </c>
      <c r="J5" s="10" t="s">
        <v>13</v>
      </c>
    </row>
    <row r="6" spans="1:10" ht="13.5">
      <c r="A6" s="43" t="s">
        <v>92</v>
      </c>
      <c r="B6" s="2">
        <v>7</v>
      </c>
      <c r="C6" s="7" t="s">
        <v>1</v>
      </c>
      <c r="D6" s="16">
        <v>-99</v>
      </c>
      <c r="E6" s="16">
        <v>99</v>
      </c>
      <c r="F6" s="17" t="s">
        <v>46</v>
      </c>
      <c r="G6" s="10"/>
      <c r="H6" s="10" t="s">
        <v>13</v>
      </c>
      <c r="I6" s="10" t="s">
        <v>20</v>
      </c>
      <c r="J6" s="10"/>
    </row>
    <row r="7" spans="1:8" ht="13.5">
      <c r="A7" s="44" t="s">
        <v>41</v>
      </c>
      <c r="B7" s="16">
        <f>10*LOG((2*10^(B5/10)*(10^(B4/10)-1)/(10^(B4/10)+1)),10)</f>
        <v>2.7807962446347068</v>
      </c>
      <c r="C7" s="7" t="s">
        <v>1</v>
      </c>
      <c r="D7" s="16">
        <v>-99</v>
      </c>
      <c r="E7" s="16">
        <v>99</v>
      </c>
      <c r="F7" s="17" t="s">
        <v>47</v>
      </c>
      <c r="G7" s="10"/>
      <c r="H7" s="18"/>
    </row>
    <row r="8" spans="1:6" ht="13.5">
      <c r="A8" s="43" t="s">
        <v>42</v>
      </c>
      <c r="B8" s="4">
        <v>1260</v>
      </c>
      <c r="C8" s="7" t="s">
        <v>7</v>
      </c>
      <c r="D8" s="16">
        <v>1200</v>
      </c>
      <c r="E8" s="16">
        <v>1600</v>
      </c>
      <c r="F8" s="17" t="s">
        <v>48</v>
      </c>
    </row>
    <row r="9" spans="1:6" ht="13.5">
      <c r="A9" s="43" t="s">
        <v>43</v>
      </c>
      <c r="B9" s="4">
        <v>1280</v>
      </c>
      <c r="C9" s="7" t="s">
        <v>7</v>
      </c>
      <c r="D9" s="16">
        <v>1200</v>
      </c>
      <c r="E9" s="16">
        <v>1600</v>
      </c>
      <c r="F9" s="17" t="s">
        <v>49</v>
      </c>
    </row>
    <row r="10" spans="1:6" ht="13.5">
      <c r="A10" s="44" t="s">
        <v>60</v>
      </c>
      <c r="B10" s="19">
        <f>(B9+B8)/2</f>
        <v>1270</v>
      </c>
      <c r="C10" s="7" t="s">
        <v>7</v>
      </c>
      <c r="D10" s="16">
        <f>B8</f>
        <v>1260</v>
      </c>
      <c r="E10" s="16">
        <f>B9</f>
        <v>1280</v>
      </c>
      <c r="F10" s="17" t="s">
        <v>61</v>
      </c>
    </row>
    <row r="11" spans="1:6" ht="13.5">
      <c r="A11" s="43" t="s">
        <v>44</v>
      </c>
      <c r="B11" s="2">
        <v>0.1</v>
      </c>
      <c r="C11" s="7" t="s">
        <v>7</v>
      </c>
      <c r="D11" s="16">
        <v>0.01</v>
      </c>
      <c r="E11" s="16">
        <v>1</v>
      </c>
      <c r="F11" s="17" t="s">
        <v>50</v>
      </c>
    </row>
    <row r="12" spans="1:6" ht="13.5">
      <c r="A12" s="43" t="s">
        <v>40</v>
      </c>
      <c r="B12" s="2">
        <v>3</v>
      </c>
      <c r="C12" s="7" t="s">
        <v>6</v>
      </c>
      <c r="D12" s="16"/>
      <c r="E12" s="16"/>
      <c r="F12" s="17" t="s">
        <v>68</v>
      </c>
    </row>
    <row r="13" spans="1:6" ht="14.25" thickBot="1">
      <c r="A13" s="45" t="s">
        <v>69</v>
      </c>
      <c r="B13" s="5">
        <v>10312.5</v>
      </c>
      <c r="C13" s="21" t="s">
        <v>8</v>
      </c>
      <c r="D13" s="21">
        <v>9500</v>
      </c>
      <c r="E13" s="21">
        <v>11500</v>
      </c>
      <c r="F13" s="22" t="s">
        <v>9</v>
      </c>
    </row>
    <row r="14" spans="1:6" ht="14.25" thickBot="1">
      <c r="A14" s="25"/>
      <c r="B14" s="24"/>
      <c r="C14" s="23"/>
      <c r="D14" s="24"/>
      <c r="E14" s="24"/>
      <c r="F14" s="25"/>
    </row>
    <row r="15" spans="1:8" ht="14.25" thickBot="1">
      <c r="A15" s="38" t="s">
        <v>35</v>
      </c>
      <c r="B15" s="39"/>
      <c r="C15" s="39"/>
      <c r="D15" s="39"/>
      <c r="E15" s="39"/>
      <c r="F15" s="37"/>
      <c r="G15" s="12"/>
      <c r="H15" s="12"/>
    </row>
    <row r="16" spans="1:6" ht="13.5">
      <c r="A16" s="43" t="s">
        <v>79</v>
      </c>
      <c r="B16" s="2" t="s">
        <v>19</v>
      </c>
      <c r="C16" s="7" t="s">
        <v>6</v>
      </c>
      <c r="D16" s="7"/>
      <c r="E16" s="7"/>
      <c r="F16" s="17" t="s">
        <v>16</v>
      </c>
    </row>
    <row r="17" spans="1:6" ht="13.5">
      <c r="A17" s="43" t="s">
        <v>80</v>
      </c>
      <c r="B17" s="2" t="s">
        <v>13</v>
      </c>
      <c r="C17" s="7" t="s">
        <v>6</v>
      </c>
      <c r="D17" s="7"/>
      <c r="E17" s="7"/>
      <c r="F17" s="17" t="s">
        <v>17</v>
      </c>
    </row>
    <row r="18" spans="1:6" ht="13.5">
      <c r="A18" s="43" t="s">
        <v>81</v>
      </c>
      <c r="B18" s="3">
        <v>0.35</v>
      </c>
      <c r="C18" s="7" t="s">
        <v>15</v>
      </c>
      <c r="D18" s="7">
        <v>0</v>
      </c>
      <c r="E18" s="7">
        <v>1</v>
      </c>
      <c r="F18" s="17" t="s">
        <v>18</v>
      </c>
    </row>
    <row r="19" spans="1:6" ht="13.5">
      <c r="A19" s="44" t="s">
        <v>82</v>
      </c>
      <c r="B19" s="16">
        <f>IF(B16="lambda^-4",(IF(Uc&lt;1000,850,IF(Uc&gt;1430,1550,1310))),Uc)</f>
        <v>1310</v>
      </c>
      <c r="C19" s="7" t="s">
        <v>7</v>
      </c>
      <c r="D19" s="7"/>
      <c r="E19" s="7"/>
      <c r="F19" s="17" t="s">
        <v>26</v>
      </c>
    </row>
    <row r="20" spans="1:6" ht="13.5">
      <c r="A20" s="44" t="s">
        <v>83</v>
      </c>
      <c r="B20" s="16">
        <f>IF(B16="lambda^-4",IF(B19=1310,B18/1.4846,IF(B19=1300,B18/1.5,IF(B19=1550,B18/1.27174,B18/3.5)))*((1/(0.00094*Uc)^4)+1.05),IF(B16="G652CD",IF(B17="max",2128.42748*(Uc/1000)^6-18654.31479*(Uc/1000)^5+68042.65252*(Uc/1000)^4-132203.97141*(Uc/1000)^3+144300.34102*(Uc/1000)^2-83889.61937*Uc/1000+20293.51281,IF(B17="min",1665.83816*(Uc/1000)^6-14730.48652*(Uc/1000)^5+54203.64404*(Uc/1000)^4-106226.86668*(Uc/1000)^3+116929.10988*(Uc/1000)^2-68539.98456*Uc/1000+16714.12368+0.005,"[min/max] only allowed")),IF(B16="G652AB",IF(Uc&gt;1260,IF(Uc&lt;=1360,IF(B17="max",292.7083*(Uc/1000)^3-1125*(Uc/1000)^2+1439.8879*Uc/1000-613.2575,IF(B27="min",59.375*(Uc/1000)^3-230*(Uc/1000)^2+295.861*Uc/1000-125.999,"[min/max] only allowed")),IF(Uc&gt;=1420,IF(B27="max",514.56309*(Uc/1000)^4-3182.08679*(Uc/1000)^3+7381.08328*(Uc/1000)^2-7611.29567*Uc/1000+2944.36519,IF(B17="min",2.3291*(Uc/1000)^2-7.4157*Uc/1000+6.1057+0.005,"[min/max] only allowed")))),"Target wavelength must be &gt;= 1260nm"),"G652AB\G652CD types allowed")))</f>
        <v>0.36361471411921303</v>
      </c>
      <c r="C20" s="7" t="s">
        <v>15</v>
      </c>
      <c r="D20" s="7"/>
      <c r="E20" s="7"/>
      <c r="F20" s="17" t="s">
        <v>59</v>
      </c>
    </row>
    <row r="21" spans="1:8" ht="13.5">
      <c r="A21" s="43" t="s">
        <v>37</v>
      </c>
      <c r="B21" s="6">
        <v>10</v>
      </c>
      <c r="C21" s="7" t="s">
        <v>10</v>
      </c>
      <c r="D21" s="7">
        <v>0.5</v>
      </c>
      <c r="E21" s="7">
        <v>20</v>
      </c>
      <c r="F21" s="17" t="s">
        <v>53</v>
      </c>
      <c r="G21" s="10"/>
      <c r="H21" s="10"/>
    </row>
    <row r="22" spans="1:6" ht="13.5">
      <c r="A22" s="44" t="s">
        <v>84</v>
      </c>
      <c r="B22" s="16">
        <f>B21*B20</f>
        <v>3.6361471411921302</v>
      </c>
      <c r="C22" s="7" t="s">
        <v>11</v>
      </c>
      <c r="D22" s="7"/>
      <c r="E22" s="7"/>
      <c r="F22" s="17" t="s">
        <v>22</v>
      </c>
    </row>
    <row r="23" spans="1:8" s="30" customFormat="1" ht="13.5">
      <c r="A23" s="46" t="s">
        <v>63</v>
      </c>
      <c r="B23" s="3">
        <v>16</v>
      </c>
      <c r="C23" s="7" t="s">
        <v>6</v>
      </c>
      <c r="D23" s="7">
        <v>2</v>
      </c>
      <c r="E23" s="7">
        <v>64</v>
      </c>
      <c r="F23" s="17" t="s">
        <v>51</v>
      </c>
      <c r="G23" s="7"/>
      <c r="H23" s="7"/>
    </row>
    <row r="24" spans="1:8" ht="13.5">
      <c r="A24" s="43" t="s">
        <v>87</v>
      </c>
      <c r="B24" s="2" t="s">
        <v>27</v>
      </c>
      <c r="C24" s="7" t="s">
        <v>6</v>
      </c>
      <c r="D24" s="7"/>
      <c r="E24" s="7"/>
      <c r="F24" s="17" t="s">
        <v>52</v>
      </c>
      <c r="G24" s="10"/>
      <c r="H24" s="10"/>
    </row>
    <row r="25" spans="1:8" s="30" customFormat="1" ht="14.25" customHeight="1">
      <c r="A25" s="41" t="s">
        <v>85</v>
      </c>
      <c r="B25" s="16">
        <f>10*LOG(B23)+IF(B24="ave",0.564*LN(B23)+0.4,IF(B24="min",0.288*LN(B23)+0.09,0.663*LN(B23)+1.05))</f>
        <v>14.004939865902484</v>
      </c>
      <c r="C25" s="7" t="s">
        <v>11</v>
      </c>
      <c r="D25" s="7"/>
      <c r="E25" s="7"/>
      <c r="F25" s="17" t="s">
        <v>21</v>
      </c>
      <c r="H25" s="31"/>
    </row>
    <row r="26" spans="1:8" ht="13.5">
      <c r="A26" s="43" t="s">
        <v>88</v>
      </c>
      <c r="B26" s="3">
        <v>1</v>
      </c>
      <c r="C26" s="7" t="s">
        <v>11</v>
      </c>
      <c r="D26" s="7"/>
      <c r="E26" s="7">
        <v>10</v>
      </c>
      <c r="F26" s="17" t="s">
        <v>57</v>
      </c>
      <c r="G26" s="10"/>
      <c r="H26" s="10"/>
    </row>
    <row r="27" spans="1:6" ht="13.5">
      <c r="A27" s="47" t="s">
        <v>86</v>
      </c>
      <c r="B27" s="24">
        <f>B30-B22-B25-B26</f>
        <v>1.3589129929053865</v>
      </c>
      <c r="C27" s="7" t="s">
        <v>11</v>
      </c>
      <c r="D27" s="7"/>
      <c r="E27" s="7"/>
      <c r="F27" s="17" t="s">
        <v>58</v>
      </c>
    </row>
    <row r="28" spans="1:6" ht="13.5">
      <c r="A28" s="43" t="s">
        <v>36</v>
      </c>
      <c r="B28" s="2">
        <v>3</v>
      </c>
      <c r="C28" s="7" t="s">
        <v>11</v>
      </c>
      <c r="D28" s="7">
        <v>0</v>
      </c>
      <c r="E28" s="7">
        <v>5</v>
      </c>
      <c r="F28" s="17" t="s">
        <v>62</v>
      </c>
    </row>
    <row r="29" spans="1:6" ht="13.5">
      <c r="A29" s="43" t="s">
        <v>33</v>
      </c>
      <c r="B29" s="2">
        <v>8</v>
      </c>
      <c r="C29" s="7" t="s">
        <v>11</v>
      </c>
      <c r="D29" s="7">
        <v>0</v>
      </c>
      <c r="E29" s="16">
        <f>B30</f>
        <v>20</v>
      </c>
      <c r="F29" s="17" t="s">
        <v>70</v>
      </c>
    </row>
    <row r="30" spans="1:6" ht="13.5">
      <c r="A30" s="43" t="s">
        <v>34</v>
      </c>
      <c r="B30" s="2">
        <v>20</v>
      </c>
      <c r="C30" s="7" t="s">
        <v>11</v>
      </c>
      <c r="D30" s="7"/>
      <c r="E30" s="7">
        <v>29</v>
      </c>
      <c r="F30" s="17" t="s">
        <v>64</v>
      </c>
    </row>
    <row r="31" spans="1:6" ht="13.5">
      <c r="A31" s="44" t="s">
        <v>30</v>
      </c>
      <c r="B31" s="16">
        <v>1300</v>
      </c>
      <c r="C31" s="7" t="s">
        <v>7</v>
      </c>
      <c r="D31" s="7"/>
      <c r="E31" s="7"/>
      <c r="F31" s="17"/>
    </row>
    <row r="32" spans="1:6" ht="13.5">
      <c r="A32" s="44" t="s">
        <v>29</v>
      </c>
      <c r="B32" s="16">
        <f>IF(Uc&gt;1312,1300,1324)</f>
        <v>1324</v>
      </c>
      <c r="C32" s="7" t="s">
        <v>7</v>
      </c>
      <c r="D32" s="7"/>
      <c r="E32" s="7"/>
      <c r="F32" s="17"/>
    </row>
    <row r="33" spans="1:6" ht="13.5">
      <c r="A33" s="44" t="s">
        <v>23</v>
      </c>
      <c r="B33" s="16">
        <f>IF(Uo=1320,0.11,0.093)</f>
        <v>0.093</v>
      </c>
      <c r="C33" s="7" t="s">
        <v>24</v>
      </c>
      <c r="D33" s="7"/>
      <c r="E33" s="7"/>
      <c r="F33" s="17"/>
    </row>
    <row r="34" spans="1:6" ht="13.5">
      <c r="A34" s="44" t="s">
        <v>31</v>
      </c>
      <c r="B34" s="16">
        <f>0.25*B33*B9*(1-(B31/B9)^4)</f>
        <v>-1.9040496253967283</v>
      </c>
      <c r="C34" s="7" t="s">
        <v>25</v>
      </c>
      <c r="D34" s="7"/>
      <c r="E34" s="7"/>
      <c r="F34" s="17"/>
    </row>
    <row r="35" spans="1:6" ht="13.5">
      <c r="A35" s="44" t="s">
        <v>32</v>
      </c>
      <c r="B35" s="16">
        <f>0.25*B33*B8*(1-(B32/B8)^4)</f>
        <v>-6.421036842769563</v>
      </c>
      <c r="C35" s="7" t="s">
        <v>25</v>
      </c>
      <c r="D35" s="7"/>
      <c r="E35" s="7"/>
      <c r="F35" s="17"/>
    </row>
    <row r="36" spans="1:6" ht="14.25" thickBot="1">
      <c r="A36" s="48" t="s">
        <v>89</v>
      </c>
      <c r="B36" s="20">
        <f>5*LOG((1+8*B12*(-(B8^2/(2*PI()*3*10^5)*B35))*(B13/1000000)^2*B21)^2+(8*(-(B8^2/(2*PI()*3*10^5)*B35))*(B13/1000000)^2*B21)^2,10)</f>
        <v>0.5650968423480847</v>
      </c>
      <c r="C36" s="21" t="s">
        <v>11</v>
      </c>
      <c r="D36" s="21"/>
      <c r="E36" s="21"/>
      <c r="F36" s="22" t="s">
        <v>71</v>
      </c>
    </row>
    <row r="37" spans="4:5" ht="14.25" thickBot="1">
      <c r="D37" s="10"/>
      <c r="E37" s="10"/>
    </row>
    <row r="38" spans="1:6" ht="14.25" thickBot="1">
      <c r="A38" s="38" t="s">
        <v>28</v>
      </c>
      <c r="B38" s="39"/>
      <c r="C38" s="39"/>
      <c r="D38" s="39"/>
      <c r="E38" s="39"/>
      <c r="F38" s="40"/>
    </row>
    <row r="39" spans="1:6" ht="13.5">
      <c r="A39" s="11" t="s">
        <v>93</v>
      </c>
      <c r="B39" s="26">
        <f>B5-B30-B28</f>
        <v>-21</v>
      </c>
      <c r="C39" s="10" t="s">
        <v>1</v>
      </c>
      <c r="D39" s="10"/>
      <c r="E39" s="10"/>
      <c r="F39" s="27" t="s">
        <v>76</v>
      </c>
    </row>
    <row r="40" spans="1:6" ht="13.5">
      <c r="A40" s="11" t="s">
        <v>94</v>
      </c>
      <c r="B40" s="26">
        <f>10*LOG((2*10^(B39/10)*(10^(B4/10)-1)/(10^(B4/10)+1)),10)</f>
        <v>-20.219203755365296</v>
      </c>
      <c r="C40" s="10" t="s">
        <v>1</v>
      </c>
      <c r="D40" s="10"/>
      <c r="E40" s="10"/>
      <c r="F40" s="27" t="s">
        <v>77</v>
      </c>
    </row>
    <row r="41" spans="1:6" ht="13.5">
      <c r="A41" s="11" t="s">
        <v>94</v>
      </c>
      <c r="B41" s="26">
        <f>1000*10^(B40/(2*(10^(B4/10)-1)/(10^(B4/10)+1))/10)</f>
        <v>20.454410324590967</v>
      </c>
      <c r="C41" s="10" t="s">
        <v>73</v>
      </c>
      <c r="D41" s="10"/>
      <c r="E41" s="10"/>
      <c r="F41" s="27" t="s">
        <v>78</v>
      </c>
    </row>
    <row r="42" spans="1:6" ht="13.5">
      <c r="A42" s="11" t="s">
        <v>95</v>
      </c>
      <c r="B42" s="28">
        <f>B39+B28</f>
        <v>-18</v>
      </c>
      <c r="C42" s="10" t="s">
        <v>1</v>
      </c>
      <c r="D42" s="10"/>
      <c r="E42" s="10"/>
      <c r="F42" s="27" t="s">
        <v>67</v>
      </c>
    </row>
    <row r="43" spans="1:6" ht="13.5">
      <c r="A43" s="11" t="s">
        <v>65</v>
      </c>
      <c r="B43" s="28">
        <f>10*LOG((2*10^(B42/10)*(10^(B4/10)-1)/(10^(B4/10)+1)),10)</f>
        <v>-17.219203755365292</v>
      </c>
      <c r="C43" s="10" t="s">
        <v>1</v>
      </c>
      <c r="D43" s="10"/>
      <c r="E43" s="10"/>
      <c r="F43" s="27" t="s">
        <v>74</v>
      </c>
    </row>
    <row r="44" spans="1:6" ht="13.5">
      <c r="A44" s="11" t="s">
        <v>65</v>
      </c>
      <c r="B44" s="28">
        <f>1000*10^(B43/(2*(10^(B4/10)-1)/(10^(B4/10)+1))/10)</f>
        <v>36.42687480776297</v>
      </c>
      <c r="C44" s="10" t="s">
        <v>73</v>
      </c>
      <c r="D44" s="10"/>
      <c r="E44" s="10"/>
      <c r="F44" s="27" t="s">
        <v>75</v>
      </c>
    </row>
    <row r="45" spans="1:6" ht="13.5">
      <c r="A45" s="11" t="s">
        <v>66</v>
      </c>
      <c r="B45" s="26">
        <f>B6-B29</f>
        <v>-1</v>
      </c>
      <c r="C45" s="10" t="s">
        <v>1</v>
      </c>
      <c r="D45" s="10"/>
      <c r="E45" s="10"/>
      <c r="F45" s="27" t="s">
        <v>38</v>
      </c>
    </row>
    <row r="46" spans="3:5" ht="14.25" thickBot="1">
      <c r="C46" s="10"/>
      <c r="D46" s="10"/>
      <c r="E46" s="10"/>
    </row>
    <row r="47" spans="1:6" ht="14.25" thickBot="1">
      <c r="A47" s="38" t="s">
        <v>72</v>
      </c>
      <c r="B47" s="39"/>
      <c r="C47" s="39"/>
      <c r="D47" s="39"/>
      <c r="E47" s="39"/>
      <c r="F47" s="40"/>
    </row>
    <row r="48" spans="1:6" ht="13.5">
      <c r="A48" s="33" t="s">
        <v>90</v>
      </c>
      <c r="B48" s="34"/>
      <c r="C48" s="34"/>
      <c r="D48" s="34"/>
      <c r="E48" s="34"/>
      <c r="F48" s="29" t="str">
        <f>IF(B36&lt;=B28,"PASSED","FAILED")</f>
        <v>PASSED</v>
      </c>
    </row>
    <row r="49" ht="13.5">
      <c r="B49" s="8"/>
    </row>
    <row r="51" spans="1:6" s="31" customFormat="1" ht="13.5">
      <c r="A51" s="25"/>
      <c r="B51" s="32"/>
      <c r="C51" s="32"/>
      <c r="D51" s="32"/>
      <c r="E51" s="32"/>
      <c r="F51" s="32"/>
    </row>
    <row r="52" spans="1:6" s="31" customFormat="1" ht="13.5">
      <c r="A52" s="25"/>
      <c r="B52" s="24"/>
      <c r="F52" s="25"/>
    </row>
    <row r="53" spans="1:6" s="31" customFormat="1" ht="13.5">
      <c r="A53" s="25"/>
      <c r="B53" s="24"/>
      <c r="F53" s="25"/>
    </row>
    <row r="54" spans="1:6" s="31" customFormat="1" ht="13.5">
      <c r="A54" s="25"/>
      <c r="B54" s="24"/>
      <c r="F54" s="25"/>
    </row>
    <row r="55" spans="1:6" s="31" customFormat="1" ht="13.5">
      <c r="A55" s="25"/>
      <c r="B55" s="24"/>
      <c r="F55" s="25"/>
    </row>
    <row r="56" spans="1:6" s="31" customFormat="1" ht="13.5">
      <c r="A56" s="25"/>
      <c r="B56" s="24"/>
      <c r="F56" s="25"/>
    </row>
    <row r="57" spans="1:6" s="31" customFormat="1" ht="13.5">
      <c r="A57" s="25"/>
      <c r="B57" s="23"/>
      <c r="F57" s="25"/>
    </row>
  </sheetData>
  <sheetProtection sheet="1" objects="1" scenarios="1" selectLockedCells="1"/>
  <mergeCells count="5">
    <mergeCell ref="A48:E48"/>
    <mergeCell ref="A3:F3"/>
    <mergeCell ref="A15:F15"/>
    <mergeCell ref="A38:F38"/>
    <mergeCell ref="A47:F47"/>
  </mergeCells>
  <conditionalFormatting sqref="A48:F48">
    <cfRule type="cellIs" priority="1" dxfId="0" operator="equal" stopIfTrue="1">
      <formula>"PASSED"</formula>
    </cfRule>
  </conditionalFormatting>
  <conditionalFormatting sqref="B29">
    <cfRule type="cellIs" priority="2" dxfId="1" operator="notBetween" stopIfTrue="1">
      <formula>$D$29</formula>
      <formula>$E$29</formula>
    </cfRule>
    <cfRule type="cellIs" priority="3" dxfId="0" operator="between" stopIfTrue="1">
      <formula>$D$29</formula>
      <formula>$E$29</formula>
    </cfRule>
  </conditionalFormatting>
  <conditionalFormatting sqref="B18">
    <cfRule type="cellIs" priority="4" dxfId="1" operator="notBetween" stopIfTrue="1">
      <formula>$D$18</formula>
      <formula>$E$18</formula>
    </cfRule>
    <cfRule type="cellIs" priority="5" dxfId="0" operator="between" stopIfTrue="1">
      <formula>$D$18</formula>
      <formula>$E$18</formula>
    </cfRule>
  </conditionalFormatting>
  <conditionalFormatting sqref="B23">
    <cfRule type="cellIs" priority="6" dxfId="1" operator="notBetween" stopIfTrue="1">
      <formula>$D$23</formula>
      <formula>$E$23</formula>
    </cfRule>
    <cfRule type="cellIs" priority="7" dxfId="0" operator="between" stopIfTrue="1">
      <formula>$D$23</formula>
      <formula>$E$23</formula>
    </cfRule>
  </conditionalFormatting>
  <conditionalFormatting sqref="B21">
    <cfRule type="cellIs" priority="8" dxfId="1" operator="notBetween" stopIfTrue="1">
      <formula>$D$21</formula>
      <formula>$E$21</formula>
    </cfRule>
    <cfRule type="cellIs" priority="9" dxfId="0" operator="between" stopIfTrue="1">
      <formula>$D$21</formula>
      <formula>$E$21</formula>
    </cfRule>
  </conditionalFormatting>
  <conditionalFormatting sqref="B4">
    <cfRule type="cellIs" priority="10" dxfId="0" operator="between" stopIfTrue="1">
      <formula>$D$4</formula>
      <formula>$E$4</formula>
    </cfRule>
    <cfRule type="cellIs" priority="11" dxfId="1" operator="notBetween" stopIfTrue="1">
      <formula>$D$4</formula>
      <formula>$E$4</formula>
    </cfRule>
  </conditionalFormatting>
  <conditionalFormatting sqref="B7">
    <cfRule type="cellIs" priority="12" dxfId="0" operator="between" stopIfTrue="1">
      <formula>$D$7</formula>
      <formula>$E$7</formula>
    </cfRule>
    <cfRule type="cellIs" priority="13" dxfId="1" operator="notBetween" stopIfTrue="1">
      <formula>$D$7</formula>
      <formula>$E$7</formula>
    </cfRule>
  </conditionalFormatting>
  <conditionalFormatting sqref="B6">
    <cfRule type="cellIs" priority="14" dxfId="0" operator="between" stopIfTrue="1">
      <formula>$D$6</formula>
      <formula>$E$6</formula>
    </cfRule>
    <cfRule type="cellIs" priority="15" dxfId="1" operator="notBetween" stopIfTrue="1">
      <formula>$D$6</formula>
      <formula>$E$6</formula>
    </cfRule>
  </conditionalFormatting>
  <conditionalFormatting sqref="B5">
    <cfRule type="cellIs" priority="16" dxfId="0" operator="between" stopIfTrue="1">
      <formula>$D$5</formula>
      <formula>$E$5</formula>
    </cfRule>
    <cfRule type="cellIs" priority="17" dxfId="1" operator="notBetween" stopIfTrue="1">
      <formula>$D$5</formula>
      <formula>$E$5</formula>
    </cfRule>
  </conditionalFormatting>
  <conditionalFormatting sqref="B8">
    <cfRule type="cellIs" priority="18" dxfId="0" operator="between" stopIfTrue="1">
      <formula>$D$8</formula>
      <formula>$E$8</formula>
    </cfRule>
    <cfRule type="cellIs" priority="19" dxfId="1" operator="notBetween" stopIfTrue="1">
      <formula>$D$8</formula>
      <formula>$E$8</formula>
    </cfRule>
  </conditionalFormatting>
  <conditionalFormatting sqref="B9">
    <cfRule type="cellIs" priority="20" dxfId="1" operator="lessThanOrEqual" stopIfTrue="1">
      <formula>$B$8</formula>
    </cfRule>
    <cfRule type="cellIs" priority="21" dxfId="1" operator="notBetween" stopIfTrue="1">
      <formula>$D$9</formula>
      <formula>$E$9</formula>
    </cfRule>
    <cfRule type="cellIs" priority="22" dxfId="0" operator="between" stopIfTrue="1">
      <formula>$D$9</formula>
      <formula>$E$9</formula>
    </cfRule>
  </conditionalFormatting>
  <conditionalFormatting sqref="B11">
    <cfRule type="cellIs" priority="23" dxfId="1" operator="notBetween" stopIfTrue="1">
      <formula>$D$11</formula>
      <formula>$E$11</formula>
    </cfRule>
    <cfRule type="cellIs" priority="24" dxfId="0" operator="between" stopIfTrue="1">
      <formula>$D$11</formula>
      <formula>$E$11</formula>
    </cfRule>
  </conditionalFormatting>
  <conditionalFormatting sqref="B26">
    <cfRule type="cellIs" priority="25" dxfId="1" operator="greaterThanOrEqual" stopIfTrue="1">
      <formula>$E$26</formula>
    </cfRule>
    <cfRule type="cellIs" priority="26" dxfId="0" operator="lessThan" stopIfTrue="1">
      <formula>$E$26</formula>
    </cfRule>
  </conditionalFormatting>
  <conditionalFormatting sqref="B10">
    <cfRule type="cellIs" priority="27" dxfId="1" operator="notBetween" stopIfTrue="1">
      <formula>$D$10</formula>
      <formula>$E$10</formula>
    </cfRule>
    <cfRule type="cellIs" priority="28" dxfId="0" operator="between" stopIfTrue="1">
      <formula>$D$10</formula>
      <formula>$E$10</formula>
    </cfRule>
  </conditionalFormatting>
  <conditionalFormatting sqref="B13">
    <cfRule type="cellIs" priority="29" dxfId="0" operator="between" stopIfTrue="1">
      <formula>$D$13</formula>
      <formula>$E$13</formula>
    </cfRule>
    <cfRule type="cellIs" priority="30" dxfId="1" operator="notBetween" stopIfTrue="1">
      <formula>$D$13</formula>
      <formula>$E$13</formula>
    </cfRule>
  </conditionalFormatting>
  <conditionalFormatting sqref="B30">
    <cfRule type="cellIs" priority="31" dxfId="0" operator="between" stopIfTrue="1">
      <formula>$B$22+$B$25+$B$26</formula>
      <formula>$E$30</formula>
    </cfRule>
    <cfRule type="cellIs" priority="32" dxfId="1" operator="notBetween" stopIfTrue="1">
      <formula>$B$22+$B$25+$B$26</formula>
      <formula>$E$30</formula>
    </cfRule>
  </conditionalFormatting>
  <conditionalFormatting sqref="B27">
    <cfRule type="cellIs" priority="33" dxfId="1" operator="lessThanOrEqual" stopIfTrue="1">
      <formula>0</formula>
    </cfRule>
  </conditionalFormatting>
  <dataValidations count="3">
    <dataValidation type="list" allowBlank="1" showInputMessage="1" showErrorMessage="1" promptTitle="Notification" prompt="Please make sure You know what You're doing ... Changing fibre attenuation curve can affect the available power budget !!!" sqref="B16">
      <formula1>$I$4:$I$6</formula1>
    </dataValidation>
    <dataValidation type="list" allowBlank="1" showInputMessage="1" showErrorMessage="1" promptTitle="Notification" prompt="Min/Max fibre attenuation curves only available for G652AB / G.652CD fibre types !!!" sqref="B17">
      <formula1>$J$4:$J$5</formula1>
    </dataValidation>
    <dataValidation type="list" allowBlank="1" showInputMessage="1" showErrorMessage="1" promptTitle="Notification" prompt="Please make sure You know what You're doing ... Changing PSC loss curve can affect the available power budget !!!" sqref="B24">
      <formula1>$H$4:$H$6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Hajduczenia</dc:creator>
  <cp:keywords/>
  <dc:description/>
  <cp:lastModifiedBy>Marek Hajduczenia</cp:lastModifiedBy>
  <dcterms:created xsi:type="dcterms:W3CDTF">2007-08-08T12:05:13Z</dcterms:created>
  <dcterms:modified xsi:type="dcterms:W3CDTF">2007-09-11T04:12:25Z</dcterms:modified>
  <cp:category/>
  <cp:version/>
  <cp:contentType/>
  <cp:contentStatus/>
</cp:coreProperties>
</file>