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0425" windowHeight="9750" activeTab="0"/>
  </bookViews>
  <sheets>
    <sheet name="OM3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commscope</author>
  </authors>
  <commentList>
    <comment ref="C11" authorId="0">
      <text>
        <r>
          <rPr>
            <sz val="8"/>
            <rFont val="Tahoma"/>
            <family val="0"/>
          </rPr>
          <t>guesstimate strand length difference for loose tube cables (worst case)</t>
        </r>
      </text>
    </comment>
    <comment ref="D11" authorId="0">
      <text>
        <r>
          <rPr>
            <sz val="8"/>
            <rFont val="Tahoma"/>
            <family val="0"/>
          </rPr>
          <t>worst-case design value</t>
        </r>
      </text>
    </comment>
    <comment ref="C12" authorId="0">
      <text>
        <r>
          <rPr>
            <sz val="8"/>
            <rFont val="Tahoma"/>
            <family val="0"/>
          </rPr>
          <t>Note: fiber is typically proof tested to 100kpsi and cabling is designed to not exceed the proof value when properly installed.  This value is set at 50% of the proof test value to account for residual load.</t>
        </r>
      </text>
    </comment>
    <comment ref="E14" authorId="0">
      <text>
        <r>
          <rPr>
            <sz val="8"/>
            <rFont val="Tahoma"/>
            <family val="0"/>
          </rPr>
          <t xml:space="preserve">0.00047 index change was induced by an estimated 18000 PSI per 
J. R. Simpson et.al. "A single-polarization fiber" JLT Vol LT-1, No 2, June 1983, pp 370-374.
</t>
        </r>
      </text>
    </comment>
    <comment ref="C15" authorId="0">
      <text>
        <r>
          <rPr>
            <sz val="8"/>
            <rFont val="Tahoma"/>
            <family val="0"/>
          </rPr>
          <t>largest inner mask</t>
        </r>
      </text>
    </comment>
    <comment ref="B17" authorId="0">
      <text>
        <r>
          <rPr>
            <sz val="8"/>
            <rFont val="Tahoma"/>
            <family val="0"/>
          </rPr>
          <t>inner mask carries the bulk of power for launches compliant to 10GBASE-S PMD spec.</t>
        </r>
      </text>
    </comment>
    <comment ref="C18" authorId="0">
      <text>
        <r>
          <rPr>
            <sz val="8"/>
            <rFont val="Tahoma"/>
            <family val="0"/>
          </rPr>
          <t>maximum wavelength within the same array</t>
        </r>
      </text>
    </comment>
    <comment ref="D18" authorId="0">
      <text>
        <r>
          <rPr>
            <sz val="8"/>
            <rFont val="Tahoma"/>
            <family val="0"/>
          </rPr>
          <t>minimum wavelength within array</t>
        </r>
      </text>
    </comment>
  </commentList>
</comments>
</file>

<file path=xl/sharedStrings.xml><?xml version="1.0" encoding="utf-8"?>
<sst xmlns="http://schemas.openxmlformats.org/spreadsheetml/2006/main" count="66" uniqueCount="54">
  <si>
    <t>skew</t>
  </si>
  <si>
    <t>(ps/m)</t>
  </si>
  <si>
    <t>differential length</t>
  </si>
  <si>
    <t>factor</t>
  </si>
  <si>
    <t>strand length difference</t>
  </si>
  <si>
    <t>stress-refraction coef</t>
  </si>
  <si>
    <t>cabling stress difference</t>
  </si>
  <si>
    <t>DMD difference for OM3 at 850 nm (inner mask)</t>
  </si>
  <si>
    <t>(nm)</t>
  </si>
  <si>
    <t xml:space="preserve">OM3 multimode fiber cable skew factors </t>
  </si>
  <si>
    <t>(kpsi)</t>
  </si>
  <si>
    <r>
      <t>(kpsi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</si>
  <si>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(unitless)</t>
  </si>
  <si>
    <t>Other inputs</t>
  </si>
  <si>
    <t>m/sec</t>
  </si>
  <si>
    <t>nm</t>
  </si>
  <si>
    <r>
      <t>ps/nm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-km</t>
    </r>
  </si>
  <si>
    <t xml:space="preserve">zero dispersion slope at zdw, max </t>
  </si>
  <si>
    <t>NA, max</t>
  </si>
  <si>
    <t>NA, min</t>
  </si>
  <si>
    <t>cladding IoR, nom</t>
  </si>
  <si>
    <t>stress, max</t>
  </si>
  <si>
    <t>stress, min</t>
  </si>
  <si>
    <t>DMD, max</t>
  </si>
  <si>
    <t>DMD, min</t>
  </si>
  <si>
    <t>wavelength, max</t>
  </si>
  <si>
    <t>wavelength, min</t>
  </si>
  <si>
    <t>OM3 cable skew model</t>
  </si>
  <si>
    <t>Paul Kolesar</t>
  </si>
  <si>
    <t xml:space="preserve">zero dispersion wavelength for max skew @ 850 nm </t>
  </si>
  <si>
    <t>propagation delay</t>
  </si>
  <si>
    <t>Pete Anslow</t>
  </si>
  <si>
    <t>normalized</t>
  </si>
  <si>
    <t>baud rate</t>
  </si>
  <si>
    <t>Gbaud</t>
  </si>
  <si>
    <t>link length</t>
  </si>
  <si>
    <t>(m)</t>
  </si>
  <si>
    <t>(ps)</t>
  </si>
  <si>
    <t>(UI)</t>
  </si>
  <si>
    <t>initial link length</t>
  </si>
  <si>
    <t>link length increment</t>
  </si>
  <si>
    <t>m</t>
  </si>
  <si>
    <t>dynamic skew</t>
  </si>
  <si>
    <t xml:space="preserve">speed of light in vacuum </t>
  </si>
  <si>
    <t>total worst-case skew at 850 nm</t>
  </si>
  <si>
    <t xml:space="preserve">total maximum dynamic skew </t>
  </si>
  <si>
    <t>worst-case skew</t>
  </si>
  <si>
    <t>parameter 1</t>
  </si>
  <si>
    <t>parameter 2</t>
  </si>
  <si>
    <t>parameter 3</t>
  </si>
  <si>
    <t>relative group delay for worst-case wavelength range</t>
  </si>
  <si>
    <t>n.a.</t>
  </si>
  <si>
    <t>numerical aperture (NA) difference</t>
  </si>
  <si>
    <t>rev 1_0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</si>
</sst>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0000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172" fontId="0" fillId="0" borderId="9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1" fillId="0" borderId="9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173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1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0" fillId="0" borderId="9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="85" zoomScaleNormal="85" workbookViewId="0" topLeftCell="A1">
      <selection activeCell="E1" sqref="E1"/>
    </sheetView>
  </sheetViews>
  <sheetFormatPr defaultColWidth="9.140625" defaultRowHeight="12.75"/>
  <cols>
    <col min="2" max="2" width="46.57421875" style="0" customWidth="1"/>
    <col min="3" max="3" width="15.7109375" style="0" customWidth="1"/>
    <col min="4" max="4" width="15.00390625" style="0" customWidth="1"/>
    <col min="5" max="5" width="18.57421875" style="0" customWidth="1"/>
    <col min="6" max="6" width="9.8515625" style="0" customWidth="1"/>
    <col min="7" max="7" width="9.28125" style="0" customWidth="1"/>
  </cols>
  <sheetData>
    <row r="1" spans="2:5" ht="12.75">
      <c r="B1" t="s">
        <v>27</v>
      </c>
      <c r="C1" t="s">
        <v>28</v>
      </c>
      <c r="D1" s="7">
        <v>39574</v>
      </c>
      <c r="E1" t="s">
        <v>53</v>
      </c>
    </row>
    <row r="2" ht="12.75">
      <c r="C2" t="s">
        <v>31</v>
      </c>
    </row>
    <row r="3" spans="2:6" ht="12.75">
      <c r="B3" s="37"/>
      <c r="C3" s="37"/>
      <c r="D3" s="37"/>
      <c r="E3" s="37"/>
      <c r="F3" s="1" t="s">
        <v>32</v>
      </c>
    </row>
    <row r="4" spans="2:6" ht="12.75">
      <c r="B4" s="17" t="s">
        <v>9</v>
      </c>
      <c r="C4" s="16" t="s">
        <v>47</v>
      </c>
      <c r="D4" s="16" t="s">
        <v>48</v>
      </c>
      <c r="E4" s="16" t="s">
        <v>49</v>
      </c>
      <c r="F4" s="16" t="s">
        <v>0</v>
      </c>
    </row>
    <row r="5" spans="2:6" ht="12.75">
      <c r="B5" s="18"/>
      <c r="C5" s="18"/>
      <c r="D5" s="18"/>
      <c r="E5" s="18"/>
      <c r="F5" s="19" t="s">
        <v>1</v>
      </c>
    </row>
    <row r="6" spans="2:6" ht="12.75">
      <c r="B6" s="37"/>
      <c r="C6" s="15" t="s">
        <v>18</v>
      </c>
      <c r="D6" s="15" t="s">
        <v>19</v>
      </c>
      <c r="E6" s="15" t="s">
        <v>20</v>
      </c>
      <c r="F6" s="37"/>
    </row>
    <row r="7" spans="2:6" ht="12.75">
      <c r="B7" s="17"/>
      <c r="C7" s="16" t="s">
        <v>12</v>
      </c>
      <c r="D7" s="16" t="s">
        <v>12</v>
      </c>
      <c r="E7" s="16" t="s">
        <v>12</v>
      </c>
      <c r="F7" s="17"/>
    </row>
    <row r="8" spans="2:6" ht="12.75">
      <c r="B8" s="18" t="s">
        <v>52</v>
      </c>
      <c r="C8" s="38">
        <v>0.215</v>
      </c>
      <c r="D8" s="38">
        <v>0.185</v>
      </c>
      <c r="E8" s="38">
        <v>1.457</v>
      </c>
      <c r="F8" s="39">
        <f>(SQRT(C8^2+E8^2)-SQRT(D8^2+E8^2))/$C$28*1000000000000</f>
        <v>13.608030580489238</v>
      </c>
    </row>
    <row r="9" spans="2:6" ht="12.75">
      <c r="B9" s="37"/>
      <c r="C9" s="15" t="s">
        <v>2</v>
      </c>
      <c r="D9" s="15" t="s">
        <v>30</v>
      </c>
      <c r="E9" s="15"/>
      <c r="F9" s="40"/>
    </row>
    <row r="10" spans="2:6" ht="12.75">
      <c r="B10" s="17"/>
      <c r="C10" s="16" t="s">
        <v>3</v>
      </c>
      <c r="D10" s="16" t="s">
        <v>1</v>
      </c>
      <c r="E10" s="16"/>
      <c r="F10" s="41"/>
    </row>
    <row r="11" spans="2:6" ht="12.75">
      <c r="B11" s="18" t="s">
        <v>4</v>
      </c>
      <c r="C11" s="42">
        <v>0.005</v>
      </c>
      <c r="D11" s="38">
        <v>5000</v>
      </c>
      <c r="E11" s="19" t="s">
        <v>51</v>
      </c>
      <c r="F11" s="39">
        <f>C11*D11</f>
        <v>25</v>
      </c>
    </row>
    <row r="12" spans="2:6" ht="12.75">
      <c r="B12" s="37"/>
      <c r="C12" s="43" t="s">
        <v>21</v>
      </c>
      <c r="D12" s="44" t="s">
        <v>22</v>
      </c>
      <c r="E12" s="45" t="s">
        <v>5</v>
      </c>
      <c r="F12" s="40"/>
    </row>
    <row r="13" spans="2:6" ht="14.25">
      <c r="B13" s="17"/>
      <c r="C13" s="46" t="s">
        <v>10</v>
      </c>
      <c r="D13" s="44" t="s">
        <v>10</v>
      </c>
      <c r="E13" s="47" t="s">
        <v>11</v>
      </c>
      <c r="F13" s="41"/>
    </row>
    <row r="14" spans="2:6" ht="12.75">
      <c r="B14" s="18" t="s">
        <v>6</v>
      </c>
      <c r="C14" s="38">
        <v>50</v>
      </c>
      <c r="D14" s="48">
        <v>0</v>
      </c>
      <c r="E14" s="49">
        <f>0.00047/18</f>
        <v>2.611111111111111E-05</v>
      </c>
      <c r="F14" s="39">
        <f>E14*(C14-D14)/$C$28*1000000000000</f>
        <v>4.354864576198096</v>
      </c>
    </row>
    <row r="15" spans="2:6" ht="12.75">
      <c r="B15" s="37"/>
      <c r="C15" s="43" t="s">
        <v>23</v>
      </c>
      <c r="D15" s="43" t="s">
        <v>24</v>
      </c>
      <c r="E15" s="15"/>
      <c r="F15" s="40"/>
    </row>
    <row r="16" spans="2:6" ht="12.75">
      <c r="B16" s="17"/>
      <c r="C16" s="46" t="s">
        <v>1</v>
      </c>
      <c r="D16" s="46" t="s">
        <v>1</v>
      </c>
      <c r="E16" s="16"/>
      <c r="F16" s="41"/>
    </row>
    <row r="17" spans="2:6" ht="12.75">
      <c r="B17" s="18" t="s">
        <v>7</v>
      </c>
      <c r="C17" s="38">
        <v>0.33</v>
      </c>
      <c r="D17" s="38">
        <v>0</v>
      </c>
      <c r="E17" s="19" t="s">
        <v>51</v>
      </c>
      <c r="F17" s="39">
        <f>C17-D17</f>
        <v>0.33</v>
      </c>
    </row>
    <row r="18" spans="2:6" ht="12.75">
      <c r="B18" s="37"/>
      <c r="C18" s="15" t="s">
        <v>25</v>
      </c>
      <c r="D18" s="15" t="s">
        <v>26</v>
      </c>
      <c r="E18" s="17"/>
      <c r="F18" s="40"/>
    </row>
    <row r="19" spans="2:6" ht="12.75">
      <c r="B19" s="17"/>
      <c r="C19" s="16" t="s">
        <v>8</v>
      </c>
      <c r="D19" s="16" t="s">
        <v>8</v>
      </c>
      <c r="E19" s="17"/>
      <c r="F19" s="41"/>
    </row>
    <row r="20" spans="2:6" ht="12.75">
      <c r="B20" s="17" t="s">
        <v>50</v>
      </c>
      <c r="C20" s="48">
        <v>860</v>
      </c>
      <c r="D20" s="48">
        <v>840</v>
      </c>
      <c r="E20" s="16" t="s">
        <v>51</v>
      </c>
      <c r="F20" s="41">
        <f>$C$30/8*((D20^2*(1+($C$29/D20)^4))-(C20^2*(1+($C$29/C20)^4)))/1000</f>
        <v>2.0731590615137097</v>
      </c>
    </row>
    <row r="21" spans="2:6" ht="12.75">
      <c r="B21" s="37"/>
      <c r="C21" s="50"/>
      <c r="D21" s="50"/>
      <c r="E21" s="37"/>
      <c r="F21" s="40"/>
    </row>
    <row r="22" spans="2:6" ht="12.75">
      <c r="B22" s="18" t="s">
        <v>44</v>
      </c>
      <c r="C22" s="19"/>
      <c r="D22" s="19"/>
      <c r="E22" s="19"/>
      <c r="F22" s="39">
        <f>F8+F11+F14+F17+F20</f>
        <v>45.36605421820104</v>
      </c>
    </row>
    <row r="23" spans="2:6" ht="12.75">
      <c r="B23" s="37"/>
      <c r="C23" s="50"/>
      <c r="D23" s="50"/>
      <c r="E23" s="37"/>
      <c r="F23" s="40"/>
    </row>
    <row r="24" spans="2:6" ht="12.75">
      <c r="B24" s="51" t="s">
        <v>45</v>
      </c>
      <c r="C24" s="52"/>
      <c r="D24" s="53"/>
      <c r="E24" s="53"/>
      <c r="F24" s="54">
        <f>F14+F17+F20</f>
        <v>6.758023637711807</v>
      </c>
    </row>
    <row r="25" spans="2:3" ht="12.75">
      <c r="B25" s="10"/>
      <c r="C25" s="10"/>
    </row>
    <row r="26" spans="2:3" ht="13.5" thickBot="1">
      <c r="B26" s="10"/>
      <c r="C26" s="10"/>
    </row>
    <row r="27" spans="2:9" ht="12.75">
      <c r="B27" s="11" t="s">
        <v>13</v>
      </c>
      <c r="C27" s="12"/>
      <c r="D27" s="4"/>
      <c r="E27" s="23" t="s">
        <v>35</v>
      </c>
      <c r="F27" s="55" t="s">
        <v>46</v>
      </c>
      <c r="G27" s="56"/>
      <c r="H27" s="57" t="s">
        <v>42</v>
      </c>
      <c r="I27" s="58"/>
    </row>
    <row r="28" spans="2:9" ht="13.5" thickBot="1">
      <c r="B28" s="13" t="s">
        <v>43</v>
      </c>
      <c r="C28" s="14">
        <v>299792458</v>
      </c>
      <c r="D28" s="5" t="s">
        <v>14</v>
      </c>
      <c r="E28" s="24" t="s">
        <v>36</v>
      </c>
      <c r="F28" s="24" t="s">
        <v>37</v>
      </c>
      <c r="G28" s="27" t="s">
        <v>38</v>
      </c>
      <c r="H28" s="26" t="s">
        <v>37</v>
      </c>
      <c r="I28" s="21" t="s">
        <v>38</v>
      </c>
    </row>
    <row r="29" spans="2:9" ht="12.75">
      <c r="B29" s="13" t="s">
        <v>29</v>
      </c>
      <c r="C29" s="8">
        <v>1318</v>
      </c>
      <c r="D29" s="5" t="s">
        <v>15</v>
      </c>
      <c r="E29" s="25">
        <f>$C$32</f>
        <v>0</v>
      </c>
      <c r="F29" s="28">
        <f>$E29*$F$22</f>
        <v>0</v>
      </c>
      <c r="G29" s="20">
        <f aca="true" t="shared" si="0" ref="G29:G41">F29/(1000/$C$31)</f>
        <v>0</v>
      </c>
      <c r="H29" s="22">
        <f aca="true" t="shared" si="1" ref="H29:H41">$E29*$F$24</f>
        <v>0</v>
      </c>
      <c r="I29" s="20">
        <f aca="true" t="shared" si="2" ref="I29:I41">H29/(1000/$C$31)</f>
        <v>0</v>
      </c>
    </row>
    <row r="30" spans="2:9" ht="14.25">
      <c r="B30" s="13" t="s">
        <v>17</v>
      </c>
      <c r="C30" s="8">
        <f>0.000375*(1590-C29)</f>
        <v>0.10200000000000001</v>
      </c>
      <c r="D30" s="5" t="s">
        <v>16</v>
      </c>
      <c r="E30" s="29">
        <f aca="true" t="shared" si="3" ref="E30:E35">E29+$C$33</f>
        <v>25</v>
      </c>
      <c r="F30" s="30">
        <f aca="true" t="shared" si="4" ref="F30:F41">E30*$F$22</f>
        <v>1134.151355455026</v>
      </c>
      <c r="G30" s="31">
        <f t="shared" si="0"/>
        <v>11.695935853129956</v>
      </c>
      <c r="H30" s="32">
        <f t="shared" si="1"/>
        <v>168.95059094279517</v>
      </c>
      <c r="I30" s="31">
        <f t="shared" si="2"/>
        <v>1.7423029690975753</v>
      </c>
    </row>
    <row r="31" spans="2:9" ht="12.75">
      <c r="B31" s="3" t="s">
        <v>33</v>
      </c>
      <c r="C31" s="8">
        <v>10.3125</v>
      </c>
      <c r="D31" s="5" t="s">
        <v>34</v>
      </c>
      <c r="E31" s="29">
        <f t="shared" si="3"/>
        <v>50</v>
      </c>
      <c r="F31" s="30">
        <f t="shared" si="4"/>
        <v>2268.302710910052</v>
      </c>
      <c r="G31" s="31">
        <f t="shared" si="0"/>
        <v>23.391871706259913</v>
      </c>
      <c r="H31" s="32">
        <f t="shared" si="1"/>
        <v>337.90118188559035</v>
      </c>
      <c r="I31" s="31">
        <f t="shared" si="2"/>
        <v>3.4846059381951506</v>
      </c>
    </row>
    <row r="32" spans="2:9" ht="12.75">
      <c r="B32" s="3" t="s">
        <v>39</v>
      </c>
      <c r="C32" s="8">
        <v>0</v>
      </c>
      <c r="D32" s="5" t="s">
        <v>41</v>
      </c>
      <c r="E32" s="29">
        <f t="shared" si="3"/>
        <v>75</v>
      </c>
      <c r="F32" s="30">
        <f t="shared" si="4"/>
        <v>3402.4540663650782</v>
      </c>
      <c r="G32" s="31">
        <f t="shared" si="0"/>
        <v>35.08780755938987</v>
      </c>
      <c r="H32" s="32">
        <f t="shared" si="1"/>
        <v>506.8517728283855</v>
      </c>
      <c r="I32" s="31">
        <f t="shared" si="2"/>
        <v>5.226908907292725</v>
      </c>
    </row>
    <row r="33" spans="2:9" ht="12.75">
      <c r="B33" s="2" t="s">
        <v>40</v>
      </c>
      <c r="C33" s="9">
        <v>25</v>
      </c>
      <c r="D33" s="6" t="s">
        <v>41</v>
      </c>
      <c r="E33" s="29">
        <f t="shared" si="3"/>
        <v>100</v>
      </c>
      <c r="F33" s="30">
        <f t="shared" si="4"/>
        <v>4536.605421820104</v>
      </c>
      <c r="G33" s="31">
        <f t="shared" si="0"/>
        <v>46.783743412519826</v>
      </c>
      <c r="H33" s="32">
        <f t="shared" si="1"/>
        <v>675.8023637711807</v>
      </c>
      <c r="I33" s="31">
        <f t="shared" si="2"/>
        <v>6.969211876390301</v>
      </c>
    </row>
    <row r="34" spans="5:9" ht="12.75">
      <c r="E34" s="29">
        <f t="shared" si="3"/>
        <v>125</v>
      </c>
      <c r="F34" s="30">
        <f t="shared" si="4"/>
        <v>5670.75677727513</v>
      </c>
      <c r="G34" s="31">
        <f t="shared" si="0"/>
        <v>58.47967926564978</v>
      </c>
      <c r="H34" s="32">
        <f t="shared" si="1"/>
        <v>844.7529547139758</v>
      </c>
      <c r="I34" s="31">
        <f t="shared" si="2"/>
        <v>8.711514845487875</v>
      </c>
    </row>
    <row r="35" spans="5:9" ht="12.75">
      <c r="E35" s="29">
        <f t="shared" si="3"/>
        <v>150</v>
      </c>
      <c r="F35" s="30">
        <f t="shared" si="4"/>
        <v>6804.9081327301565</v>
      </c>
      <c r="G35" s="31">
        <f t="shared" si="0"/>
        <v>70.17561511877975</v>
      </c>
      <c r="H35" s="32">
        <f t="shared" si="1"/>
        <v>1013.703545656771</v>
      </c>
      <c r="I35" s="31">
        <f t="shared" si="2"/>
        <v>10.45381781458545</v>
      </c>
    </row>
    <row r="36" spans="5:9" ht="12.75">
      <c r="E36" s="29">
        <f aca="true" t="shared" si="5" ref="E36:E41">E35+$C$33</f>
        <v>175</v>
      </c>
      <c r="F36" s="30">
        <f t="shared" si="4"/>
        <v>7939.059488185183</v>
      </c>
      <c r="G36" s="31">
        <f t="shared" si="0"/>
        <v>81.8715509719097</v>
      </c>
      <c r="H36" s="32">
        <f t="shared" si="1"/>
        <v>1182.654136599566</v>
      </c>
      <c r="I36" s="31">
        <f t="shared" si="2"/>
        <v>12.196120783683025</v>
      </c>
    </row>
    <row r="37" spans="5:9" ht="12.75">
      <c r="E37" s="29">
        <f t="shared" si="5"/>
        <v>200</v>
      </c>
      <c r="F37" s="30">
        <f t="shared" si="4"/>
        <v>9073.210843640209</v>
      </c>
      <c r="G37" s="31">
        <f t="shared" si="0"/>
        <v>93.56748682503965</v>
      </c>
      <c r="H37" s="32">
        <f t="shared" si="1"/>
        <v>1351.6047275423614</v>
      </c>
      <c r="I37" s="31">
        <f t="shared" si="2"/>
        <v>13.938423752780603</v>
      </c>
    </row>
    <row r="38" spans="5:9" ht="12.75">
      <c r="E38" s="29">
        <f t="shared" si="5"/>
        <v>225</v>
      </c>
      <c r="F38" s="30">
        <f t="shared" si="4"/>
        <v>10207.362199095234</v>
      </c>
      <c r="G38" s="31">
        <f t="shared" si="0"/>
        <v>105.2634226781696</v>
      </c>
      <c r="H38" s="32">
        <f t="shared" si="1"/>
        <v>1520.5553184851565</v>
      </c>
      <c r="I38" s="31">
        <f t="shared" si="2"/>
        <v>15.680726721878177</v>
      </c>
    </row>
    <row r="39" spans="5:9" ht="12.75">
      <c r="E39" s="29">
        <f t="shared" si="5"/>
        <v>250</v>
      </c>
      <c r="F39" s="30">
        <f t="shared" si="4"/>
        <v>11341.51355455026</v>
      </c>
      <c r="G39" s="31">
        <f t="shared" si="0"/>
        <v>116.95935853129956</v>
      </c>
      <c r="H39" s="32">
        <f t="shared" si="1"/>
        <v>1689.5059094279516</v>
      </c>
      <c r="I39" s="31">
        <f t="shared" si="2"/>
        <v>17.42302969097575</v>
      </c>
    </row>
    <row r="40" spans="5:9" ht="12.75">
      <c r="E40" s="29">
        <f t="shared" si="5"/>
        <v>275</v>
      </c>
      <c r="F40" s="30">
        <f t="shared" si="4"/>
        <v>12475.664910005287</v>
      </c>
      <c r="G40" s="31">
        <f t="shared" si="0"/>
        <v>128.65529438442954</v>
      </c>
      <c r="H40" s="32">
        <f t="shared" si="1"/>
        <v>1858.4565003707469</v>
      </c>
      <c r="I40" s="31">
        <f t="shared" si="2"/>
        <v>19.16533266007333</v>
      </c>
    </row>
    <row r="41" spans="5:9" ht="13.5" thickBot="1">
      <c r="E41" s="33">
        <f t="shared" si="5"/>
        <v>300</v>
      </c>
      <c r="F41" s="34">
        <f t="shared" si="4"/>
        <v>13609.816265460313</v>
      </c>
      <c r="G41" s="35">
        <f t="shared" si="0"/>
        <v>140.3512302375595</v>
      </c>
      <c r="H41" s="36">
        <f t="shared" si="1"/>
        <v>2027.407091313542</v>
      </c>
      <c r="I41" s="35">
        <f t="shared" si="2"/>
        <v>20.9076356291709</v>
      </c>
    </row>
  </sheetData>
  <mergeCells count="2">
    <mergeCell ref="F27:G27"/>
    <mergeCell ref="H27:I27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Commscope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commscope</dc:creator>
  <cp:keywords/>
  <dc:description/>
  <cp:lastModifiedBy>jdambrosia</cp:lastModifiedBy>
  <dcterms:created xsi:type="dcterms:W3CDTF">2008-04-29T00:10:56Z</dcterms:created>
  <dcterms:modified xsi:type="dcterms:W3CDTF">2008-05-07T12:32:15Z</dcterms:modified>
  <cp:category/>
  <cp:version/>
  <cp:contentType/>
  <cp:contentStatus/>
</cp:coreProperties>
</file>