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vbaProjectSignature.bin" ContentType="application/vnd.ms-office.vbaProjectSignature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-15" windowWidth="16095" windowHeight="9480"/>
  </bookViews>
  <sheets>
    <sheet name="UserInput" sheetId="1" r:id="rId1"/>
    <sheet name="Material References" sheetId="3" r:id="rId2"/>
    <sheet name="KR Spec" sheetId="4" r:id="rId3"/>
    <sheet name="Attenuation Plot" sheetId="6" r:id="rId4"/>
  </sheets>
  <definedNames>
    <definedName name="x_1p5G" localSheetId="0">#REF!</definedName>
    <definedName name="x_1p5G">#REF!</definedName>
    <definedName name="x_3G" localSheetId="0">#REF!</definedName>
    <definedName name="x_3G">#REF!</definedName>
    <definedName name="x_4G" localSheetId="0">#REF!</definedName>
    <definedName name="x_4G">#REF!</definedName>
    <definedName name="x_500M" localSheetId="0">#REF!</definedName>
    <definedName name="x_500M">#REF!</definedName>
  </definedNames>
  <calcPr calcId="125725"/>
</workbook>
</file>

<file path=xl/calcChain.xml><?xml version="1.0" encoding="utf-8"?>
<calcChain xmlns="http://schemas.openxmlformats.org/spreadsheetml/2006/main">
  <c r="G36" i="1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M36"/>
  <c r="D37" i="4"/>
  <c r="D36"/>
  <c r="D31"/>
  <c r="D32"/>
  <c r="D33"/>
  <c r="D34"/>
  <c r="D35"/>
  <c r="D38"/>
  <c r="D39"/>
  <c r="D40"/>
  <c r="D41"/>
  <c r="D42"/>
  <c r="M37" i="1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C5" i="4"/>
  <c r="T36" i="1" l="1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D29"/>
  <c r="P31"/>
  <c r="P30"/>
  <c r="P29"/>
  <c r="F3" l="1"/>
  <c r="O39"/>
  <c r="N39" s="1"/>
  <c r="Q39" s="1"/>
  <c r="O158"/>
  <c r="N158" s="1"/>
  <c r="Q158" s="1"/>
  <c r="O134"/>
  <c r="N134" s="1"/>
  <c r="Q134" s="1"/>
  <c r="O69"/>
  <c r="N69" s="1"/>
  <c r="Q69" s="1"/>
  <c r="O90"/>
  <c r="N90" s="1"/>
  <c r="Q90" s="1"/>
  <c r="O60"/>
  <c r="N60" s="1"/>
  <c r="Q60" s="1"/>
  <c r="O51"/>
  <c r="N51" s="1"/>
  <c r="Q51" s="1"/>
  <c r="O37"/>
  <c r="N37" s="1"/>
  <c r="Q37" s="1"/>
  <c r="O149"/>
  <c r="N149" s="1"/>
  <c r="Q149" s="1"/>
  <c r="O130"/>
  <c r="N130" s="1"/>
  <c r="Q130" s="1"/>
  <c r="O120"/>
  <c r="N120" s="1"/>
  <c r="Q120" s="1"/>
  <c r="O106"/>
  <c r="N106" s="1"/>
  <c r="Q106" s="1"/>
  <c r="O56"/>
  <c r="N56" s="1"/>
  <c r="Q56" s="1"/>
  <c r="O47"/>
  <c r="N47" s="1"/>
  <c r="Q47" s="1"/>
  <c r="O42"/>
  <c r="N42" s="1"/>
  <c r="Q42" s="1"/>
  <c r="O153"/>
  <c r="N153" s="1"/>
  <c r="Q153" s="1"/>
  <c r="O55"/>
  <c r="N55" s="1"/>
  <c r="Q55" s="1"/>
  <c r="O95"/>
  <c r="N95" s="1"/>
  <c r="Q95" s="1"/>
  <c r="O136"/>
  <c r="N136" s="1"/>
  <c r="Q136" s="1"/>
  <c r="O76"/>
  <c r="N76" s="1"/>
  <c r="Q76" s="1"/>
  <c r="O156"/>
  <c r="N156" s="1"/>
  <c r="Q156" s="1"/>
  <c r="O141"/>
  <c r="N141" s="1"/>
  <c r="Q141" s="1"/>
  <c r="O107"/>
  <c r="N107" s="1"/>
  <c r="Q107" s="1"/>
  <c r="O97"/>
  <c r="N97" s="1"/>
  <c r="Q97" s="1"/>
  <c r="O67"/>
  <c r="N67" s="1"/>
  <c r="Q67" s="1"/>
  <c r="O151"/>
  <c r="N151" s="1"/>
  <c r="Q151" s="1"/>
  <c r="O146"/>
  <c r="N146" s="1"/>
  <c r="Q146" s="1"/>
  <c r="O137"/>
  <c r="N137" s="1"/>
  <c r="Q137" s="1"/>
  <c r="O132"/>
  <c r="N132" s="1"/>
  <c r="Q132" s="1"/>
  <c r="O122"/>
  <c r="N122" s="1"/>
  <c r="Q122" s="1"/>
  <c r="O88"/>
  <c r="N88" s="1"/>
  <c r="Q88" s="1"/>
  <c r="O53"/>
  <c r="N53" s="1"/>
  <c r="Q53" s="1"/>
  <c r="O44"/>
  <c r="N44" s="1"/>
  <c r="Q44" s="1"/>
  <c r="O113"/>
  <c r="N113" s="1"/>
  <c r="Q113" s="1"/>
  <c r="O144"/>
  <c r="N144" s="1"/>
  <c r="Q144" s="1"/>
  <c r="O85"/>
  <c r="N85" s="1"/>
  <c r="Q85" s="1"/>
  <c r="O160"/>
  <c r="N160" s="1"/>
  <c r="Q160" s="1"/>
  <c r="O115"/>
  <c r="N115" s="1"/>
  <c r="Q115" s="1"/>
  <c r="O71"/>
  <c r="N71" s="1"/>
  <c r="Q71" s="1"/>
  <c r="O109"/>
  <c r="N109" s="1"/>
  <c r="Q109" s="1"/>
  <c r="O46"/>
  <c r="N46" s="1"/>
  <c r="Q46" s="1"/>
  <c r="O139"/>
  <c r="N139" s="1"/>
  <c r="Q139" s="1"/>
  <c r="O100"/>
  <c r="N100" s="1"/>
  <c r="Q100" s="1"/>
  <c r="O65"/>
  <c r="N65" s="1"/>
  <c r="Q65" s="1"/>
  <c r="O125"/>
  <c r="N125" s="1"/>
  <c r="Q125" s="1"/>
  <c r="O81"/>
  <c r="N81" s="1"/>
  <c r="Q81" s="1"/>
  <c r="O38"/>
  <c r="N38" s="1"/>
  <c r="Q38" s="1"/>
  <c r="O111"/>
  <c r="N111" s="1"/>
  <c r="Q111" s="1"/>
  <c r="O102"/>
  <c r="N102" s="1"/>
  <c r="Q102" s="1"/>
  <c r="O92"/>
  <c r="N92" s="1"/>
  <c r="Q92" s="1"/>
  <c r="O62"/>
  <c r="N62" s="1"/>
  <c r="Q62" s="1"/>
  <c r="O72"/>
  <c r="N72" s="1"/>
  <c r="Q72" s="1"/>
  <c r="O142"/>
  <c r="N142" s="1"/>
  <c r="Q142" s="1"/>
  <c r="O127"/>
  <c r="N127" s="1"/>
  <c r="Q127" s="1"/>
  <c r="O83"/>
  <c r="N83" s="1"/>
  <c r="Q83" s="1"/>
  <c r="O78"/>
  <c r="N78" s="1"/>
  <c r="Q78" s="1"/>
  <c r="O58"/>
  <c r="N58" s="1"/>
  <c r="Q58" s="1"/>
  <c r="O49"/>
  <c r="N49" s="1"/>
  <c r="Q49" s="1"/>
  <c r="O40"/>
  <c r="N40" s="1"/>
  <c r="Q40" s="1"/>
  <c r="O123"/>
  <c r="N123" s="1"/>
  <c r="Q123" s="1"/>
  <c r="O118"/>
  <c r="N118" s="1"/>
  <c r="Q118" s="1"/>
  <c r="O104"/>
  <c r="N104" s="1"/>
  <c r="Q104" s="1"/>
  <c r="O99"/>
  <c r="N99" s="1"/>
  <c r="Q99" s="1"/>
  <c r="O94"/>
  <c r="N94" s="1"/>
  <c r="Q94" s="1"/>
  <c r="O74"/>
  <c r="N74" s="1"/>
  <c r="Q74" s="1"/>
  <c r="O64"/>
  <c r="N64" s="1"/>
  <c r="Q64" s="1"/>
  <c r="O152"/>
  <c r="N152" s="1"/>
  <c r="Q152" s="1"/>
  <c r="O98"/>
  <c r="N98" s="1"/>
  <c r="Q98" s="1"/>
  <c r="O54"/>
  <c r="N54" s="1"/>
  <c r="Q54" s="1"/>
  <c r="O159"/>
  <c r="N159" s="1"/>
  <c r="Q159" s="1"/>
  <c r="O140"/>
  <c r="N140" s="1"/>
  <c r="Q140" s="1"/>
  <c r="O133"/>
  <c r="N133" s="1"/>
  <c r="Q133" s="1"/>
  <c r="O119"/>
  <c r="N119" s="1"/>
  <c r="Q119" s="1"/>
  <c r="O114"/>
  <c r="O112"/>
  <c r="N112" s="1"/>
  <c r="Q112" s="1"/>
  <c r="O105"/>
  <c r="N105" s="1"/>
  <c r="Q105" s="1"/>
  <c r="O91"/>
  <c r="N91" s="1"/>
  <c r="Q91" s="1"/>
  <c r="O77"/>
  <c r="N77" s="1"/>
  <c r="Q77" s="1"/>
  <c r="O75"/>
  <c r="N75" s="1"/>
  <c r="Q75" s="1"/>
  <c r="O68"/>
  <c r="N68" s="1"/>
  <c r="Q68" s="1"/>
  <c r="O63"/>
  <c r="O52"/>
  <c r="N52" s="1"/>
  <c r="Q52" s="1"/>
  <c r="O45"/>
  <c r="N45" s="1"/>
  <c r="Q45" s="1"/>
  <c r="O36"/>
  <c r="N36" s="1"/>
  <c r="Q36" s="1"/>
  <c r="O147"/>
  <c r="N147" s="1"/>
  <c r="Q147" s="1"/>
  <c r="O121"/>
  <c r="N121" s="1"/>
  <c r="Q121" s="1"/>
  <c r="O93"/>
  <c r="N93" s="1"/>
  <c r="Q93" s="1"/>
  <c r="O86"/>
  <c r="N86" s="1"/>
  <c r="Q86" s="1"/>
  <c r="O70"/>
  <c r="N70" s="1"/>
  <c r="Q70" s="1"/>
  <c r="O143"/>
  <c r="N143" s="1"/>
  <c r="Q143" s="1"/>
  <c r="O138"/>
  <c r="O131"/>
  <c r="N131" s="1"/>
  <c r="Q131" s="1"/>
  <c r="O126"/>
  <c r="N126" s="1"/>
  <c r="Q126" s="1"/>
  <c r="O124"/>
  <c r="N124" s="1"/>
  <c r="Q124" s="1"/>
  <c r="O84"/>
  <c r="N84" s="1"/>
  <c r="Q84" s="1"/>
  <c r="O66"/>
  <c r="N66" s="1"/>
  <c r="Q66" s="1"/>
  <c r="O61"/>
  <c r="N61" s="1"/>
  <c r="Q61" s="1"/>
  <c r="O50"/>
  <c r="N50" s="1"/>
  <c r="Q50" s="1"/>
  <c r="O48"/>
  <c r="N48" s="1"/>
  <c r="Q48" s="1"/>
  <c r="O41"/>
  <c r="N41" s="1"/>
  <c r="Q41" s="1"/>
  <c r="O154"/>
  <c r="N154" s="1"/>
  <c r="Q154" s="1"/>
  <c r="O135"/>
  <c r="N135" s="1"/>
  <c r="Q135" s="1"/>
  <c r="O128"/>
  <c r="N128" s="1"/>
  <c r="Q128" s="1"/>
  <c r="O116"/>
  <c r="N116" s="1"/>
  <c r="Q116" s="1"/>
  <c r="O79"/>
  <c r="N79" s="1"/>
  <c r="Q79" s="1"/>
  <c r="O157"/>
  <c r="N157" s="1"/>
  <c r="Q157" s="1"/>
  <c r="O145"/>
  <c r="N145" s="1"/>
  <c r="Q145" s="1"/>
  <c r="O150"/>
  <c r="N150" s="1"/>
  <c r="Q150" s="1"/>
  <c r="O110"/>
  <c r="N110" s="1"/>
  <c r="Q110" s="1"/>
  <c r="O103"/>
  <c r="N103" s="1"/>
  <c r="Q103" s="1"/>
  <c r="O96"/>
  <c r="N96" s="1"/>
  <c r="Q96" s="1"/>
  <c r="O89"/>
  <c r="N89" s="1"/>
  <c r="Q89" s="1"/>
  <c r="O155"/>
  <c r="N155" s="1"/>
  <c r="Q155" s="1"/>
  <c r="O148"/>
  <c r="N148" s="1"/>
  <c r="Q148" s="1"/>
  <c r="O129"/>
  <c r="N129" s="1"/>
  <c r="Q129" s="1"/>
  <c r="O117"/>
  <c r="N117" s="1"/>
  <c r="Q117" s="1"/>
  <c r="O108"/>
  <c r="N108" s="1"/>
  <c r="Q108" s="1"/>
  <c r="O101"/>
  <c r="N101" s="1"/>
  <c r="Q101" s="1"/>
  <c r="O87"/>
  <c r="N87" s="1"/>
  <c r="Q87" s="1"/>
  <c r="O82"/>
  <c r="O80"/>
  <c r="N80" s="1"/>
  <c r="Q80" s="1"/>
  <c r="O73"/>
  <c r="N73" s="1"/>
  <c r="Q73" s="1"/>
  <c r="O59"/>
  <c r="N59" s="1"/>
  <c r="Q59" s="1"/>
  <c r="O57"/>
  <c r="N57" s="1"/>
  <c r="Q57" s="1"/>
  <c r="O43"/>
  <c r="N43" s="1"/>
  <c r="Q43" s="1"/>
  <c r="D129" i="4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C65"/>
  <c r="D65" s="1"/>
  <c r="B65"/>
  <c r="C64"/>
  <c r="D64" s="1"/>
  <c r="B64"/>
  <c r="D63"/>
  <c r="C63"/>
  <c r="B63"/>
  <c r="C62"/>
  <c r="D62" s="1"/>
  <c r="B62"/>
  <c r="D61"/>
  <c r="C61"/>
  <c r="B61"/>
  <c r="D60"/>
  <c r="C60"/>
  <c r="B60"/>
  <c r="D59"/>
  <c r="C59"/>
  <c r="B59"/>
  <c r="D58"/>
  <c r="C58"/>
  <c r="B58"/>
  <c r="C57"/>
  <c r="D57" s="1"/>
  <c r="B57"/>
  <c r="C56"/>
  <c r="D56" s="1"/>
  <c r="B56"/>
  <c r="D55"/>
  <c r="C55"/>
  <c r="B55"/>
  <c r="C54"/>
  <c r="D54" s="1"/>
  <c r="B54"/>
  <c r="D53"/>
  <c r="C53"/>
  <c r="B53"/>
  <c r="D52"/>
  <c r="C52"/>
  <c r="B52"/>
  <c r="D51"/>
  <c r="C51"/>
  <c r="B51"/>
  <c r="D50"/>
  <c r="C50"/>
  <c r="B50"/>
  <c r="C49"/>
  <c r="D49" s="1"/>
  <c r="B49"/>
  <c r="C48"/>
  <c r="D48" s="1"/>
  <c r="B48"/>
  <c r="D47"/>
  <c r="C47"/>
  <c r="B47"/>
  <c r="C46"/>
  <c r="D46" s="1"/>
  <c r="B46"/>
  <c r="D45"/>
  <c r="C45"/>
  <c r="B45"/>
  <c r="D44"/>
  <c r="C44"/>
  <c r="B44"/>
  <c r="D43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D30" s="1"/>
  <c r="B30"/>
  <c r="D29"/>
  <c r="C29"/>
  <c r="B29"/>
  <c r="D28"/>
  <c r="C28"/>
  <c r="B28"/>
  <c r="D27"/>
  <c r="C27"/>
  <c r="B27"/>
  <c r="D26"/>
  <c r="C26"/>
  <c r="B26"/>
  <c r="C25"/>
  <c r="D25" s="1"/>
  <c r="B25"/>
  <c r="C24"/>
  <c r="D24" s="1"/>
  <c r="B24"/>
  <c r="D23"/>
  <c r="C23"/>
  <c r="B23"/>
  <c r="C22"/>
  <c r="D22" s="1"/>
  <c r="B22"/>
  <c r="D21"/>
  <c r="C21"/>
  <c r="B21"/>
  <c r="D20"/>
  <c r="C20"/>
  <c r="B20"/>
  <c r="D19"/>
  <c r="C19"/>
  <c r="B19"/>
  <c r="D18"/>
  <c r="C18"/>
  <c r="B18"/>
  <c r="C17"/>
  <c r="D17" s="1"/>
  <c r="B17"/>
  <c r="C16"/>
  <c r="D16" s="1"/>
  <c r="B16"/>
  <c r="D15"/>
  <c r="C15"/>
  <c r="B15"/>
  <c r="C14"/>
  <c r="D14" s="1"/>
  <c r="B14"/>
  <c r="D13"/>
  <c r="C13"/>
  <c r="B13"/>
  <c r="D12"/>
  <c r="C12"/>
  <c r="B12"/>
  <c r="D11"/>
  <c r="C11"/>
  <c r="B11"/>
  <c r="D10"/>
  <c r="C10"/>
  <c r="B10"/>
  <c r="C9"/>
  <c r="D9" s="1"/>
  <c r="B9"/>
  <c r="C8"/>
  <c r="D8" s="1"/>
  <c r="B8"/>
  <c r="D7"/>
  <c r="C7"/>
  <c r="B7"/>
  <c r="C6"/>
  <c r="D6" s="1"/>
  <c r="B6"/>
  <c r="D5"/>
  <c r="B5"/>
  <c r="N82" i="1" l="1"/>
  <c r="Q82" s="1"/>
  <c r="N114"/>
  <c r="Q114" s="1"/>
  <c r="N63"/>
  <c r="Q63" s="1"/>
  <c r="N138"/>
  <c r="Q138" s="1"/>
  <c r="P34"/>
  <c r="P33"/>
  <c r="P32"/>
  <c r="J34"/>
  <c r="J33"/>
  <c r="J32"/>
  <c r="J31"/>
  <c r="J30"/>
  <c r="J29"/>
  <c r="D34"/>
  <c r="D33"/>
  <c r="D32"/>
  <c r="D31"/>
  <c r="D30"/>
  <c r="A140"/>
  <c r="G140" s="1"/>
  <c r="A93"/>
  <c r="G93" s="1"/>
  <c r="A102"/>
  <c r="G102" s="1"/>
  <c r="A104"/>
  <c r="G104" s="1"/>
  <c r="A116"/>
  <c r="G116" s="1"/>
  <c r="A133"/>
  <c r="G133" s="1"/>
  <c r="A142"/>
  <c r="G142" s="1"/>
  <c r="A128"/>
  <c r="G128" s="1"/>
  <c r="A138"/>
  <c r="G138" s="1"/>
  <c r="A139"/>
  <c r="G139" s="1"/>
  <c r="A118"/>
  <c r="G118" s="1"/>
  <c r="A129"/>
  <c r="G129" s="1"/>
  <c r="A147"/>
  <c r="G147" s="1"/>
  <c r="A103"/>
  <c r="G103" s="1"/>
  <c r="A59"/>
  <c r="G59" s="1"/>
  <c r="A80"/>
  <c r="G80" s="1"/>
  <c r="A65"/>
  <c r="G65" s="1"/>
  <c r="A86"/>
  <c r="G86" s="1"/>
  <c r="A87"/>
  <c r="G87" s="1"/>
  <c r="A85"/>
  <c r="G85" s="1"/>
  <c r="A114"/>
  <c r="G114" s="1"/>
  <c r="A79"/>
  <c r="G79" s="1"/>
  <c r="A37"/>
  <c r="G37" s="1"/>
  <c r="A119"/>
  <c r="G119" s="1"/>
  <c r="A107"/>
  <c r="G107" s="1"/>
  <c r="A157"/>
  <c r="G157" s="1"/>
  <c r="A57"/>
  <c r="G57" s="1"/>
  <c r="A150"/>
  <c r="G150" s="1"/>
  <c r="A130"/>
  <c r="G130" s="1"/>
  <c r="A143"/>
  <c r="G143" s="1"/>
  <c r="A66"/>
  <c r="G66" s="1"/>
  <c r="A124"/>
  <c r="G124" s="1"/>
  <c r="A134"/>
  <c r="G134" s="1"/>
  <c r="A50"/>
  <c r="G50" s="1"/>
  <c r="A132"/>
  <c r="G132" s="1"/>
  <c r="A158"/>
  <c r="G158" s="1"/>
  <c r="A38"/>
  <c r="G38" s="1"/>
  <c r="A137"/>
  <c r="G137" s="1"/>
  <c r="A131"/>
  <c r="G131" s="1"/>
  <c r="A125"/>
  <c r="G125" s="1"/>
  <c r="A99"/>
  <c r="G99" s="1"/>
  <c r="A71"/>
  <c r="G71" s="1"/>
  <c r="A47"/>
  <c r="G47" s="1"/>
  <c r="A81"/>
  <c r="G81" s="1"/>
  <c r="A94"/>
  <c r="G94" s="1"/>
  <c r="A153"/>
  <c r="G153" s="1"/>
  <c r="A53"/>
  <c r="G53" s="1"/>
  <c r="A92"/>
  <c r="G92" s="1"/>
  <c r="A52"/>
  <c r="G52" s="1"/>
  <c r="A98"/>
  <c r="G98" s="1"/>
  <c r="A83"/>
  <c r="G83" s="1"/>
  <c r="A96"/>
  <c r="G96" s="1"/>
  <c r="A141"/>
  <c r="G141" s="1"/>
  <c r="A127"/>
  <c r="G127" s="1"/>
  <c r="A121"/>
  <c r="G121" s="1"/>
  <c r="A109"/>
  <c r="G109" s="1"/>
  <c r="A75"/>
  <c r="G75" s="1"/>
  <c r="A76"/>
  <c r="G76" s="1"/>
  <c r="A70"/>
  <c r="G70" s="1"/>
  <c r="A62"/>
  <c r="G62" s="1"/>
  <c r="A97"/>
  <c r="G97" s="1"/>
  <c r="A101"/>
  <c r="G101" s="1"/>
  <c r="A67"/>
  <c r="G67" s="1"/>
  <c r="A110"/>
  <c r="G110" s="1"/>
  <c r="A39"/>
  <c r="G39" s="1"/>
  <c r="A82"/>
  <c r="G82" s="1"/>
  <c r="A135"/>
  <c r="G135" s="1"/>
  <c r="A154"/>
  <c r="G154" s="1"/>
  <c r="A149"/>
  <c r="G149" s="1"/>
  <c r="A151"/>
  <c r="G151" s="1"/>
  <c r="A88"/>
  <c r="G88" s="1"/>
  <c r="A105"/>
  <c r="G105" s="1"/>
  <c r="A90"/>
  <c r="G90" s="1"/>
  <c r="A64"/>
  <c r="G64" s="1"/>
  <c r="A51"/>
  <c r="G51" s="1"/>
  <c r="A100"/>
  <c r="G100" s="1"/>
  <c r="A122"/>
  <c r="G122" s="1"/>
  <c r="A41"/>
  <c r="G41" s="1"/>
  <c r="A63"/>
  <c r="G63" s="1"/>
  <c r="A144"/>
  <c r="G144" s="1"/>
  <c r="A45"/>
  <c r="G45" s="1"/>
  <c r="A106"/>
  <c r="G106" s="1"/>
  <c r="A115"/>
  <c r="G115" s="1"/>
  <c r="A113"/>
  <c r="G113" s="1"/>
  <c r="A160"/>
  <c r="G160" s="1"/>
  <c r="A49"/>
  <c r="G49" s="1"/>
  <c r="A77"/>
  <c r="G77" s="1"/>
  <c r="A89"/>
  <c r="G89" s="1"/>
  <c r="A60"/>
  <c r="G60" s="1"/>
  <c r="A123"/>
  <c r="G123" s="1"/>
  <c r="A42"/>
  <c r="G42" s="1"/>
  <c r="A148"/>
  <c r="G148" s="1"/>
  <c r="A56"/>
  <c r="G56" s="1"/>
  <c r="A120"/>
  <c r="G120" s="1"/>
  <c r="A95"/>
  <c r="G95" s="1"/>
  <c r="A159"/>
  <c r="G159" s="1"/>
  <c r="A58"/>
  <c r="G58" s="1"/>
  <c r="A36"/>
  <c r="A68"/>
  <c r="G68" s="1"/>
  <c r="A74"/>
  <c r="G74" s="1"/>
  <c r="A40"/>
  <c r="G40" s="1"/>
  <c r="A69"/>
  <c r="G69" s="1"/>
  <c r="A61"/>
  <c r="G61" s="1"/>
  <c r="A126"/>
  <c r="G126" s="1"/>
  <c r="A117"/>
  <c r="G117" s="1"/>
  <c r="A108"/>
  <c r="G108" s="1"/>
  <c r="A155"/>
  <c r="G155" s="1"/>
  <c r="A156"/>
  <c r="G156" s="1"/>
  <c r="A55"/>
  <c r="G55" s="1"/>
  <c r="A73"/>
  <c r="G73" s="1"/>
  <c r="A48"/>
  <c r="G48" s="1"/>
  <c r="A54"/>
  <c r="G54" s="1"/>
  <c r="A84"/>
  <c r="G84" s="1"/>
  <c r="A44"/>
  <c r="G44" s="1"/>
  <c r="A152"/>
  <c r="G152" s="1"/>
  <c r="A145"/>
  <c r="G145" s="1"/>
  <c r="A136"/>
  <c r="G136" s="1"/>
  <c r="A146"/>
  <c r="G146" s="1"/>
  <c r="A72"/>
  <c r="G72" s="1"/>
  <c r="A111"/>
  <c r="G111" s="1"/>
  <c r="A112"/>
  <c r="G112" s="1"/>
  <c r="A78"/>
  <c r="G78" s="1"/>
  <c r="A91"/>
  <c r="G91" s="1"/>
  <c r="A46"/>
  <c r="G46" s="1"/>
  <c r="A43"/>
  <c r="G43" s="1"/>
  <c r="P41" l="1"/>
  <c r="R41" s="1"/>
  <c r="P48"/>
  <c r="R48" s="1"/>
  <c r="P50"/>
  <c r="R50" s="1"/>
  <c r="P61"/>
  <c r="R61" s="1"/>
  <c r="P66"/>
  <c r="R66" s="1"/>
  <c r="P84"/>
  <c r="R84" s="1"/>
  <c r="P89"/>
  <c r="R89" s="1"/>
  <c r="P96"/>
  <c r="R96" s="1"/>
  <c r="P103"/>
  <c r="R103" s="1"/>
  <c r="P110"/>
  <c r="R110" s="1"/>
  <c r="P124"/>
  <c r="R124" s="1"/>
  <c r="P126"/>
  <c r="R126" s="1"/>
  <c r="P131"/>
  <c r="R131" s="1"/>
  <c r="P138"/>
  <c r="R138" s="1"/>
  <c r="P143"/>
  <c r="R143" s="1"/>
  <c r="P150"/>
  <c r="R150" s="1"/>
  <c r="P105"/>
  <c r="R105" s="1"/>
  <c r="P112"/>
  <c r="R112" s="1"/>
  <c r="P145"/>
  <c r="R145" s="1"/>
  <c r="P159"/>
  <c r="R159" s="1"/>
  <c r="P47"/>
  <c r="R47" s="1"/>
  <c r="P56"/>
  <c r="R56" s="1"/>
  <c r="P58"/>
  <c r="R58" s="1"/>
  <c r="P95"/>
  <c r="R95" s="1"/>
  <c r="P100"/>
  <c r="R100" s="1"/>
  <c r="P109"/>
  <c r="R109" s="1"/>
  <c r="P123"/>
  <c r="R123" s="1"/>
  <c r="P40"/>
  <c r="R40" s="1"/>
  <c r="P44"/>
  <c r="R44" s="1"/>
  <c r="P49"/>
  <c r="R49" s="1"/>
  <c r="P74"/>
  <c r="R74" s="1"/>
  <c r="P83"/>
  <c r="R83" s="1"/>
  <c r="P102"/>
  <c r="R102" s="1"/>
  <c r="P104"/>
  <c r="R104" s="1"/>
  <c r="P139"/>
  <c r="R139" s="1"/>
  <c r="P85"/>
  <c r="R85" s="1"/>
  <c r="P146"/>
  <c r="R146" s="1"/>
  <c r="P158"/>
  <c r="R158" s="1"/>
  <c r="P64"/>
  <c r="R64" s="1"/>
  <c r="P71"/>
  <c r="R71" s="1"/>
  <c r="P78"/>
  <c r="R78" s="1"/>
  <c r="P99"/>
  <c r="R99" s="1"/>
  <c r="P106"/>
  <c r="R106" s="1"/>
  <c r="P57"/>
  <c r="R57" s="1"/>
  <c r="P73"/>
  <c r="R73" s="1"/>
  <c r="P87"/>
  <c r="R87" s="1"/>
  <c r="P101"/>
  <c r="R101" s="1"/>
  <c r="P108"/>
  <c r="R108" s="1"/>
  <c r="P36"/>
  <c r="R36" s="1"/>
  <c r="P45"/>
  <c r="R45" s="1"/>
  <c r="P52"/>
  <c r="R52" s="1"/>
  <c r="P63"/>
  <c r="R63" s="1"/>
  <c r="P68"/>
  <c r="R68" s="1"/>
  <c r="P75"/>
  <c r="R75" s="1"/>
  <c r="P77"/>
  <c r="R77" s="1"/>
  <c r="P91"/>
  <c r="R91" s="1"/>
  <c r="P114"/>
  <c r="R114" s="1"/>
  <c r="P119"/>
  <c r="R119" s="1"/>
  <c r="P133"/>
  <c r="R133" s="1"/>
  <c r="P140"/>
  <c r="R140" s="1"/>
  <c r="P157"/>
  <c r="R157" s="1"/>
  <c r="P38"/>
  <c r="R38" s="1"/>
  <c r="P65"/>
  <c r="R65" s="1"/>
  <c r="P81"/>
  <c r="R81" s="1"/>
  <c r="P142"/>
  <c r="R142" s="1"/>
  <c r="P42"/>
  <c r="R42" s="1"/>
  <c r="P60"/>
  <c r="R60" s="1"/>
  <c r="P62"/>
  <c r="R62" s="1"/>
  <c r="P90"/>
  <c r="R90" s="1"/>
  <c r="P125"/>
  <c r="R125" s="1"/>
  <c r="P130"/>
  <c r="R130" s="1"/>
  <c r="P53"/>
  <c r="R53" s="1"/>
  <c r="P113"/>
  <c r="R113" s="1"/>
  <c r="P127"/>
  <c r="R127" s="1"/>
  <c r="P151"/>
  <c r="R151" s="1"/>
  <c r="P120"/>
  <c r="R120" s="1"/>
  <c r="P59"/>
  <c r="R59" s="1"/>
  <c r="P80"/>
  <c r="R80" s="1"/>
  <c r="P82"/>
  <c r="R82" s="1"/>
  <c r="P117"/>
  <c r="R117" s="1"/>
  <c r="P129"/>
  <c r="R129" s="1"/>
  <c r="P54"/>
  <c r="R54" s="1"/>
  <c r="P70"/>
  <c r="R70" s="1"/>
  <c r="P72"/>
  <c r="R72" s="1"/>
  <c r="P79"/>
  <c r="R79" s="1"/>
  <c r="P86"/>
  <c r="R86" s="1"/>
  <c r="P93"/>
  <c r="R93" s="1"/>
  <c r="P98"/>
  <c r="R98" s="1"/>
  <c r="P116"/>
  <c r="R116" s="1"/>
  <c r="P121"/>
  <c r="R121" s="1"/>
  <c r="P128"/>
  <c r="R128" s="1"/>
  <c r="P135"/>
  <c r="R135" s="1"/>
  <c r="P147"/>
  <c r="R147" s="1"/>
  <c r="P152"/>
  <c r="R152" s="1"/>
  <c r="P154"/>
  <c r="R154" s="1"/>
  <c r="P107"/>
  <c r="R107" s="1"/>
  <c r="P137"/>
  <c r="R137" s="1"/>
  <c r="P149"/>
  <c r="R149" s="1"/>
  <c r="P67"/>
  <c r="R67" s="1"/>
  <c r="P88"/>
  <c r="R88" s="1"/>
  <c r="P111"/>
  <c r="R111" s="1"/>
  <c r="P118"/>
  <c r="R118" s="1"/>
  <c r="P156"/>
  <c r="R156" s="1"/>
  <c r="P51"/>
  <c r="R51" s="1"/>
  <c r="P69"/>
  <c r="R69" s="1"/>
  <c r="P76"/>
  <c r="R76" s="1"/>
  <c r="P97"/>
  <c r="R97" s="1"/>
  <c r="P132"/>
  <c r="R132" s="1"/>
  <c r="P144"/>
  <c r="R144" s="1"/>
  <c r="P37"/>
  <c r="R37" s="1"/>
  <c r="P46"/>
  <c r="R46" s="1"/>
  <c r="P55"/>
  <c r="R55" s="1"/>
  <c r="P92"/>
  <c r="R92" s="1"/>
  <c r="P94"/>
  <c r="R94" s="1"/>
  <c r="P115"/>
  <c r="R115" s="1"/>
  <c r="P122"/>
  <c r="R122" s="1"/>
  <c r="P134"/>
  <c r="R134" s="1"/>
  <c r="P136"/>
  <c r="R136" s="1"/>
  <c r="P141"/>
  <c r="R141" s="1"/>
  <c r="P153"/>
  <c r="R153" s="1"/>
  <c r="P160"/>
  <c r="R160" s="1"/>
  <c r="P39"/>
  <c r="R39" s="1"/>
  <c r="P43"/>
  <c r="R43" s="1"/>
  <c r="P148"/>
  <c r="R148" s="1"/>
  <c r="P155"/>
  <c r="R155" s="1"/>
  <c r="I41"/>
  <c r="I57"/>
  <c r="H57" s="1"/>
  <c r="K57" s="1"/>
  <c r="I61"/>
  <c r="H61" s="1"/>
  <c r="K61" s="1"/>
  <c r="I62"/>
  <c r="H62" s="1"/>
  <c r="K62" s="1"/>
  <c r="I70"/>
  <c r="H70" s="1"/>
  <c r="K70" s="1"/>
  <c r="I88"/>
  <c r="H88" s="1"/>
  <c r="K88" s="1"/>
  <c r="I99"/>
  <c r="H99" s="1"/>
  <c r="K99" s="1"/>
  <c r="I103"/>
  <c r="H103" s="1"/>
  <c r="K103" s="1"/>
  <c r="I114"/>
  <c r="H114" s="1"/>
  <c r="K114" s="1"/>
  <c r="I118"/>
  <c r="H118" s="1"/>
  <c r="K118" s="1"/>
  <c r="I121"/>
  <c r="I133"/>
  <c r="H133" s="1"/>
  <c r="K133" s="1"/>
  <c r="I144"/>
  <c r="H144" s="1"/>
  <c r="K144" s="1"/>
  <c r="I148"/>
  <c r="H148" s="1"/>
  <c r="K148" s="1"/>
  <c r="I152"/>
  <c r="H152" s="1"/>
  <c r="K152" s="1"/>
  <c r="I156"/>
  <c r="H156" s="1"/>
  <c r="K156" s="1"/>
  <c r="I160"/>
  <c r="H160" s="1"/>
  <c r="K160" s="1"/>
  <c r="I129"/>
  <c r="H129" s="1"/>
  <c r="K129" s="1"/>
  <c r="I137"/>
  <c r="H137" s="1"/>
  <c r="K137" s="1"/>
  <c r="I141"/>
  <c r="H141" s="1"/>
  <c r="K141" s="1"/>
  <c r="I58"/>
  <c r="H58" s="1"/>
  <c r="K58" s="1"/>
  <c r="I59"/>
  <c r="H59" s="1"/>
  <c r="K59" s="1"/>
  <c r="I63"/>
  <c r="H63" s="1"/>
  <c r="K63" s="1"/>
  <c r="I96"/>
  <c r="H96" s="1"/>
  <c r="K96" s="1"/>
  <c r="I100"/>
  <c r="H100" s="1"/>
  <c r="K100" s="1"/>
  <c r="I126"/>
  <c r="H126" s="1"/>
  <c r="K126" s="1"/>
  <c r="I134"/>
  <c r="H134" s="1"/>
  <c r="K134" s="1"/>
  <c r="I67"/>
  <c r="H67" s="1"/>
  <c r="K67" s="1"/>
  <c r="I71"/>
  <c r="H71" s="1"/>
  <c r="K71" s="1"/>
  <c r="I86"/>
  <c r="H86" s="1"/>
  <c r="K86" s="1"/>
  <c r="I130"/>
  <c r="H130" s="1"/>
  <c r="K130" s="1"/>
  <c r="I39"/>
  <c r="H39" s="1"/>
  <c r="K39" s="1"/>
  <c r="I55"/>
  <c r="H55" s="1"/>
  <c r="K55" s="1"/>
  <c r="I75"/>
  <c r="H75" s="1"/>
  <c r="K75" s="1"/>
  <c r="I116"/>
  <c r="H116" s="1"/>
  <c r="K116" s="1"/>
  <c r="I127"/>
  <c r="H127" s="1"/>
  <c r="K127" s="1"/>
  <c r="I138"/>
  <c r="H138" s="1"/>
  <c r="K138" s="1"/>
  <c r="I51"/>
  <c r="H51" s="1"/>
  <c r="K51" s="1"/>
  <c r="I68"/>
  <c r="H68" s="1"/>
  <c r="K68" s="1"/>
  <c r="I94"/>
  <c r="H94" s="1"/>
  <c r="K94" s="1"/>
  <c r="I102"/>
  <c r="H102" s="1"/>
  <c r="K102" s="1"/>
  <c r="I146"/>
  <c r="H146" s="1"/>
  <c r="K146" s="1"/>
  <c r="I158"/>
  <c r="H158" s="1"/>
  <c r="K158" s="1"/>
  <c r="I48"/>
  <c r="H48" s="1"/>
  <c r="K48" s="1"/>
  <c r="I73"/>
  <c r="H73" s="1"/>
  <c r="K73" s="1"/>
  <c r="I98"/>
  <c r="H98" s="1"/>
  <c r="K98" s="1"/>
  <c r="I139"/>
  <c r="H139" s="1"/>
  <c r="K139" s="1"/>
  <c r="I147"/>
  <c r="H147" s="1"/>
  <c r="K147" s="1"/>
  <c r="I155"/>
  <c r="H155" s="1"/>
  <c r="K155" s="1"/>
  <c r="I38"/>
  <c r="H38" s="1"/>
  <c r="K38" s="1"/>
  <c r="I46"/>
  <c r="H46" s="1"/>
  <c r="K46" s="1"/>
  <c r="I49"/>
  <c r="I54"/>
  <c r="H54" s="1"/>
  <c r="K54" s="1"/>
  <c r="I66"/>
  <c r="H66" s="1"/>
  <c r="K66" s="1"/>
  <c r="I74"/>
  <c r="H74" s="1"/>
  <c r="K74" s="1"/>
  <c r="I78"/>
  <c r="H78" s="1"/>
  <c r="K78" s="1"/>
  <c r="I81"/>
  <c r="H81" s="1"/>
  <c r="K81" s="1"/>
  <c r="I85"/>
  <c r="H85" s="1"/>
  <c r="K85" s="1"/>
  <c r="I104"/>
  <c r="H104" s="1"/>
  <c r="K104" s="1"/>
  <c r="I107"/>
  <c r="H107" s="1"/>
  <c r="K107" s="1"/>
  <c r="I111"/>
  <c r="H111" s="1"/>
  <c r="K111" s="1"/>
  <c r="I42"/>
  <c r="H42" s="1"/>
  <c r="K42" s="1"/>
  <c r="I92"/>
  <c r="H92" s="1"/>
  <c r="K92" s="1"/>
  <c r="I115"/>
  <c r="H115" s="1"/>
  <c r="K115" s="1"/>
  <c r="I119"/>
  <c r="H119" s="1"/>
  <c r="K119" s="1"/>
  <c r="I122"/>
  <c r="H122" s="1"/>
  <c r="K122" s="1"/>
  <c r="I125"/>
  <c r="H125" s="1"/>
  <c r="K125" s="1"/>
  <c r="I145"/>
  <c r="I153"/>
  <c r="H153" s="1"/>
  <c r="K153" s="1"/>
  <c r="I82"/>
  <c r="H82" s="1"/>
  <c r="K82" s="1"/>
  <c r="I89"/>
  <c r="I101"/>
  <c r="H101" s="1"/>
  <c r="K101" s="1"/>
  <c r="I112"/>
  <c r="H112" s="1"/>
  <c r="K112" s="1"/>
  <c r="I149"/>
  <c r="H149" s="1"/>
  <c r="K149" s="1"/>
  <c r="I79"/>
  <c r="H79" s="1"/>
  <c r="K79" s="1"/>
  <c r="I150"/>
  <c r="H150" s="1"/>
  <c r="K150" s="1"/>
  <c r="I60"/>
  <c r="H60" s="1"/>
  <c r="K60" s="1"/>
  <c r="I83"/>
  <c r="H83" s="1"/>
  <c r="K83" s="1"/>
  <c r="I56"/>
  <c r="H56" s="1"/>
  <c r="K56" s="1"/>
  <c r="I69"/>
  <c r="H69" s="1"/>
  <c r="K69" s="1"/>
  <c r="I76"/>
  <c r="H76" s="1"/>
  <c r="K76" s="1"/>
  <c r="I80"/>
  <c r="H80" s="1"/>
  <c r="K80" s="1"/>
  <c r="I108"/>
  <c r="H108" s="1"/>
  <c r="K108" s="1"/>
  <c r="I72"/>
  <c r="H72" s="1"/>
  <c r="K72" s="1"/>
  <c r="I109"/>
  <c r="H109" s="1"/>
  <c r="K109" s="1"/>
  <c r="I123"/>
  <c r="H123" s="1"/>
  <c r="K123" s="1"/>
  <c r="I36"/>
  <c r="H36" s="1"/>
  <c r="K36" s="1"/>
  <c r="I40"/>
  <c r="H40" s="1"/>
  <c r="K40" s="1"/>
  <c r="I44"/>
  <c r="H44" s="1"/>
  <c r="K44" s="1"/>
  <c r="I87"/>
  <c r="H87" s="1"/>
  <c r="K87" s="1"/>
  <c r="I93"/>
  <c r="H93" s="1"/>
  <c r="K93" s="1"/>
  <c r="I106"/>
  <c r="H106" s="1"/>
  <c r="K106" s="1"/>
  <c r="I113"/>
  <c r="H113" s="1"/>
  <c r="K113" s="1"/>
  <c r="I117"/>
  <c r="H117" s="1"/>
  <c r="K117" s="1"/>
  <c r="I37"/>
  <c r="H37" s="1"/>
  <c r="K37" s="1"/>
  <c r="I45"/>
  <c r="H45" s="1"/>
  <c r="K45" s="1"/>
  <c r="I52"/>
  <c r="H52" s="1"/>
  <c r="K52" s="1"/>
  <c r="I53"/>
  <c r="H53" s="1"/>
  <c r="K53" s="1"/>
  <c r="I65"/>
  <c r="H65" s="1"/>
  <c r="K65" s="1"/>
  <c r="I77"/>
  <c r="H77" s="1"/>
  <c r="K77" s="1"/>
  <c r="I84"/>
  <c r="H84" s="1"/>
  <c r="K84" s="1"/>
  <c r="I91"/>
  <c r="H91" s="1"/>
  <c r="K91" s="1"/>
  <c r="I95"/>
  <c r="H95" s="1"/>
  <c r="K95" s="1"/>
  <c r="I124"/>
  <c r="H124" s="1"/>
  <c r="K124" s="1"/>
  <c r="I128"/>
  <c r="H128" s="1"/>
  <c r="K128" s="1"/>
  <c r="I132"/>
  <c r="H132" s="1"/>
  <c r="K132" s="1"/>
  <c r="I140"/>
  <c r="H140" s="1"/>
  <c r="K140" s="1"/>
  <c r="I159"/>
  <c r="H159" s="1"/>
  <c r="K159" s="1"/>
  <c r="I157"/>
  <c r="H157" s="1"/>
  <c r="K157" s="1"/>
  <c r="I43"/>
  <c r="H43" s="1"/>
  <c r="K43" s="1"/>
  <c r="I47"/>
  <c r="H47" s="1"/>
  <c r="K47" s="1"/>
  <c r="I50"/>
  <c r="H50" s="1"/>
  <c r="K50" s="1"/>
  <c r="I105"/>
  <c r="H105" s="1"/>
  <c r="K105" s="1"/>
  <c r="I142"/>
  <c r="H142" s="1"/>
  <c r="K142" s="1"/>
  <c r="I97"/>
  <c r="H97" s="1"/>
  <c r="K97" s="1"/>
  <c r="I154"/>
  <c r="H154" s="1"/>
  <c r="K154" s="1"/>
  <c r="I64"/>
  <c r="H64" s="1"/>
  <c r="K64" s="1"/>
  <c r="I90"/>
  <c r="H90" s="1"/>
  <c r="K90" s="1"/>
  <c r="I120"/>
  <c r="H120" s="1"/>
  <c r="K120" s="1"/>
  <c r="I131"/>
  <c r="H131" s="1"/>
  <c r="K131" s="1"/>
  <c r="I135"/>
  <c r="H135" s="1"/>
  <c r="K135" s="1"/>
  <c r="I143"/>
  <c r="H143" s="1"/>
  <c r="K143" s="1"/>
  <c r="I110"/>
  <c r="H110" s="1"/>
  <c r="K110" s="1"/>
  <c r="I136"/>
  <c r="H136" s="1"/>
  <c r="K136" s="1"/>
  <c r="I151"/>
  <c r="H151" s="1"/>
  <c r="K151" s="1"/>
  <c r="J38"/>
  <c r="J46"/>
  <c r="J49"/>
  <c r="J54"/>
  <c r="J66"/>
  <c r="J74"/>
  <c r="J78"/>
  <c r="J81"/>
  <c r="J85"/>
  <c r="J104"/>
  <c r="L104" s="1"/>
  <c r="J107"/>
  <c r="J111"/>
  <c r="J129"/>
  <c r="L129" s="1"/>
  <c r="J137"/>
  <c r="L137" s="1"/>
  <c r="J141"/>
  <c r="L141" s="1"/>
  <c r="J145"/>
  <c r="J153"/>
  <c r="J43"/>
  <c r="J47"/>
  <c r="J50"/>
  <c r="J71"/>
  <c r="J82"/>
  <c r="J101"/>
  <c r="J112"/>
  <c r="J130"/>
  <c r="J142"/>
  <c r="J149"/>
  <c r="J72"/>
  <c r="J79"/>
  <c r="J36"/>
  <c r="J40"/>
  <c r="J68"/>
  <c r="J90"/>
  <c r="J131"/>
  <c r="J158"/>
  <c r="J53"/>
  <c r="J84"/>
  <c r="J91"/>
  <c r="J95"/>
  <c r="J128"/>
  <c r="J159"/>
  <c r="J42"/>
  <c r="J58"/>
  <c r="J59"/>
  <c r="J63"/>
  <c r="J92"/>
  <c r="J96"/>
  <c r="J100"/>
  <c r="J115"/>
  <c r="J119"/>
  <c r="J122"/>
  <c r="J125"/>
  <c r="J126"/>
  <c r="L126" s="1"/>
  <c r="J134"/>
  <c r="L134" s="1"/>
  <c r="J157"/>
  <c r="J67"/>
  <c r="J86"/>
  <c r="L86" s="1"/>
  <c r="J89"/>
  <c r="J105"/>
  <c r="J108"/>
  <c r="J75"/>
  <c r="L75" s="1"/>
  <c r="J109"/>
  <c r="J123"/>
  <c r="J127"/>
  <c r="J87"/>
  <c r="J93"/>
  <c r="L93" s="1"/>
  <c r="J135"/>
  <c r="J69"/>
  <c r="J73"/>
  <c r="J76"/>
  <c r="J80"/>
  <c r="J110"/>
  <c r="J136"/>
  <c r="J124"/>
  <c r="J97"/>
  <c r="J150"/>
  <c r="J146"/>
  <c r="L146" s="1"/>
  <c r="J98"/>
  <c r="J151"/>
  <c r="J45"/>
  <c r="J52"/>
  <c r="J65"/>
  <c r="J77"/>
  <c r="J132"/>
  <c r="J140"/>
  <c r="J41"/>
  <c r="J57"/>
  <c r="J61"/>
  <c r="J62"/>
  <c r="J70"/>
  <c r="J88"/>
  <c r="J99"/>
  <c r="J103"/>
  <c r="J114"/>
  <c r="J118"/>
  <c r="J121"/>
  <c r="J133"/>
  <c r="J144"/>
  <c r="J148"/>
  <c r="J152"/>
  <c r="J156"/>
  <c r="J160"/>
  <c r="J39"/>
  <c r="J55"/>
  <c r="J116"/>
  <c r="J138"/>
  <c r="J154"/>
  <c r="J44"/>
  <c r="L44" s="1"/>
  <c r="J51"/>
  <c r="J60"/>
  <c r="J64"/>
  <c r="J83"/>
  <c r="J94"/>
  <c r="J102"/>
  <c r="J120"/>
  <c r="J143"/>
  <c r="J48"/>
  <c r="J56"/>
  <c r="J106"/>
  <c r="L106" s="1"/>
  <c r="J113"/>
  <c r="L113" s="1"/>
  <c r="J117"/>
  <c r="L117" s="1"/>
  <c r="J139"/>
  <c r="L139" s="1"/>
  <c r="J147"/>
  <c r="L147" s="1"/>
  <c r="J155"/>
  <c r="L155" s="1"/>
  <c r="J37"/>
  <c r="D38"/>
  <c r="D46"/>
  <c r="D52"/>
  <c r="D63"/>
  <c r="D71"/>
  <c r="D72"/>
  <c r="D84"/>
  <c r="D85"/>
  <c r="D91"/>
  <c r="D97"/>
  <c r="D98"/>
  <c r="D106"/>
  <c r="D119"/>
  <c r="D132"/>
  <c r="D133"/>
  <c r="D134"/>
  <c r="D140"/>
  <c r="D147"/>
  <c r="D39"/>
  <c r="D47"/>
  <c r="D55"/>
  <c r="D64"/>
  <c r="D79"/>
  <c r="D99"/>
  <c r="D113"/>
  <c r="D120"/>
  <c r="D125"/>
  <c r="D126"/>
  <c r="D141"/>
  <c r="D148"/>
  <c r="D156"/>
  <c r="D157"/>
  <c r="D40"/>
  <c r="D48"/>
  <c r="D56"/>
  <c r="D73"/>
  <c r="D80"/>
  <c r="D86"/>
  <c r="D92"/>
  <c r="D107"/>
  <c r="D114"/>
  <c r="D127"/>
  <c r="D135"/>
  <c r="D136"/>
  <c r="D142"/>
  <c r="D149"/>
  <c r="D37"/>
  <c r="D53"/>
  <c r="D62"/>
  <c r="D77"/>
  <c r="D118"/>
  <c r="D139"/>
  <c r="D41"/>
  <c r="D65"/>
  <c r="D66"/>
  <c r="D74"/>
  <c r="D87"/>
  <c r="D100"/>
  <c r="D101"/>
  <c r="D102"/>
  <c r="D115"/>
  <c r="D121"/>
  <c r="D128"/>
  <c r="D143"/>
  <c r="D150"/>
  <c r="D158"/>
  <c r="D42"/>
  <c r="D43"/>
  <c r="D49"/>
  <c r="D57"/>
  <c r="D58"/>
  <c r="D59"/>
  <c r="D67"/>
  <c r="D81"/>
  <c r="D88"/>
  <c r="D93"/>
  <c r="D94"/>
  <c r="D108"/>
  <c r="D109"/>
  <c r="D110"/>
  <c r="D122"/>
  <c r="D137"/>
  <c r="D144"/>
  <c r="D151"/>
  <c r="D159"/>
  <c r="D160"/>
  <c r="D78"/>
  <c r="D90"/>
  <c r="D112"/>
  <c r="D124"/>
  <c r="D155"/>
  <c r="D36"/>
  <c r="D44"/>
  <c r="D50"/>
  <c r="D60"/>
  <c r="D75"/>
  <c r="D82"/>
  <c r="D95"/>
  <c r="D103"/>
  <c r="D104"/>
  <c r="D116"/>
  <c r="D117"/>
  <c r="D123"/>
  <c r="D129"/>
  <c r="D130"/>
  <c r="D145"/>
  <c r="D152"/>
  <c r="D51"/>
  <c r="D68"/>
  <c r="D69"/>
  <c r="D70"/>
  <c r="D83"/>
  <c r="D89"/>
  <c r="D96"/>
  <c r="D111"/>
  <c r="D131"/>
  <c r="D138"/>
  <c r="D153"/>
  <c r="D154"/>
  <c r="D45"/>
  <c r="D54"/>
  <c r="D61"/>
  <c r="D76"/>
  <c r="D105"/>
  <c r="D146"/>
  <c r="C107"/>
  <c r="C40"/>
  <c r="C90"/>
  <c r="C86"/>
  <c r="C156"/>
  <c r="C135"/>
  <c r="C116"/>
  <c r="C52"/>
  <c r="C81"/>
  <c r="C36"/>
  <c r="C59"/>
  <c r="C118"/>
  <c r="C51"/>
  <c r="C85"/>
  <c r="C149"/>
  <c r="C139"/>
  <c r="C126"/>
  <c r="C91"/>
  <c r="C155"/>
  <c r="C48"/>
  <c r="C129"/>
  <c r="C120"/>
  <c r="C103"/>
  <c r="C157"/>
  <c r="C72"/>
  <c r="C131"/>
  <c r="C44"/>
  <c r="B44" s="1"/>
  <c r="E44" s="1"/>
  <c r="C109"/>
  <c r="C42"/>
  <c r="C88"/>
  <c r="C158"/>
  <c r="C137"/>
  <c r="C121"/>
  <c r="C93"/>
  <c r="C84"/>
  <c r="C43"/>
  <c r="C62"/>
  <c r="C119"/>
  <c r="C57"/>
  <c r="C45"/>
  <c r="C150"/>
  <c r="C140"/>
  <c r="C127"/>
  <c r="C60"/>
  <c r="C123"/>
  <c r="C53"/>
  <c r="C95"/>
  <c r="C54"/>
  <c r="C153"/>
  <c r="C142"/>
  <c r="C92"/>
  <c r="C63"/>
  <c r="C55"/>
  <c r="C98"/>
  <c r="C64"/>
  <c r="C132"/>
  <c r="C112"/>
  <c r="C111"/>
  <c r="C50"/>
  <c r="C102"/>
  <c r="C71"/>
  <c r="C122"/>
  <c r="C97"/>
  <c r="C89"/>
  <c r="C47"/>
  <c r="C67"/>
  <c r="C94"/>
  <c r="C117"/>
  <c r="C46"/>
  <c r="C152"/>
  <c r="C125"/>
  <c r="C141"/>
  <c r="C128"/>
  <c r="C106"/>
  <c r="C100"/>
  <c r="C69"/>
  <c r="C70"/>
  <c r="C130"/>
  <c r="C110"/>
  <c r="C108"/>
  <c r="C75"/>
  <c r="C37"/>
  <c r="C73"/>
  <c r="C143"/>
  <c r="C76"/>
  <c r="C148"/>
  <c r="C136"/>
  <c r="C96"/>
  <c r="C56"/>
  <c r="C66"/>
  <c r="C113"/>
  <c r="C105"/>
  <c r="C58"/>
  <c r="C79"/>
  <c r="C159"/>
  <c r="C39"/>
  <c r="C74"/>
  <c r="C146"/>
  <c r="C144"/>
  <c r="C99"/>
  <c r="C160"/>
  <c r="C61"/>
  <c r="C114"/>
  <c r="C68"/>
  <c r="C151"/>
  <c r="C41"/>
  <c r="C65"/>
  <c r="C77"/>
  <c r="C147"/>
  <c r="C145"/>
  <c r="C133"/>
  <c r="C124"/>
  <c r="C101"/>
  <c r="C38"/>
  <c r="C82"/>
  <c r="C80"/>
  <c r="C154"/>
  <c r="C134"/>
  <c r="C115"/>
  <c r="C104"/>
  <c r="C49"/>
  <c r="C83"/>
  <c r="C87"/>
  <c r="C78"/>
  <c r="C138"/>
  <c r="L124" l="1"/>
  <c r="L36"/>
  <c r="L108"/>
  <c r="L140"/>
  <c r="L79"/>
  <c r="L118"/>
  <c r="L57"/>
  <c r="L80"/>
  <c r="L61"/>
  <c r="L110"/>
  <c r="L116"/>
  <c r="L46"/>
  <c r="L158"/>
  <c r="L125"/>
  <c r="L143"/>
  <c r="L132"/>
  <c r="L53"/>
  <c r="L90"/>
  <c r="L59"/>
  <c r="L64"/>
  <c r="L151"/>
  <c r="L157"/>
  <c r="L99"/>
  <c r="L39"/>
  <c r="L96"/>
  <c r="L95"/>
  <c r="L40"/>
  <c r="L101"/>
  <c r="L78"/>
  <c r="L45"/>
  <c r="L94"/>
  <c r="L115"/>
  <c r="L130"/>
  <c r="L152"/>
  <c r="L69"/>
  <c r="L50"/>
  <c r="L37"/>
  <c r="L156"/>
  <c r="L103"/>
  <c r="L63"/>
  <c r="L150"/>
  <c r="L111"/>
  <c r="L54"/>
  <c r="L48"/>
  <c r="L73"/>
  <c r="L84"/>
  <c r="L71"/>
  <c r="L65"/>
  <c r="L97"/>
  <c r="L72"/>
  <c r="L51"/>
  <c r="L66"/>
  <c r="L56"/>
  <c r="L98"/>
  <c r="L92"/>
  <c r="L91"/>
  <c r="L82"/>
  <c r="L74"/>
  <c r="L123"/>
  <c r="L83"/>
  <c r="L68"/>
  <c r="L42"/>
  <c r="L120"/>
  <c r="L148"/>
  <c r="L88"/>
  <c r="L47"/>
  <c r="L131"/>
  <c r="L43"/>
  <c r="L121"/>
  <c r="H121"/>
  <c r="K121" s="1"/>
  <c r="L60"/>
  <c r="L160"/>
  <c r="L114"/>
  <c r="L76"/>
  <c r="L109"/>
  <c r="L100"/>
  <c r="L133"/>
  <c r="L62"/>
  <c r="L52"/>
  <c r="L136"/>
  <c r="L87"/>
  <c r="L159"/>
  <c r="L153"/>
  <c r="L85"/>
  <c r="L38"/>
  <c r="L89"/>
  <c r="H89"/>
  <c r="K89" s="1"/>
  <c r="L127"/>
  <c r="L128"/>
  <c r="L112"/>
  <c r="L81"/>
  <c r="L102"/>
  <c r="L138"/>
  <c r="L144"/>
  <c r="L70"/>
  <c r="L119"/>
  <c r="L142"/>
  <c r="L41"/>
  <c r="H41"/>
  <c r="K41" s="1"/>
  <c r="L145"/>
  <c r="H145"/>
  <c r="K145" s="1"/>
  <c r="L49"/>
  <c r="H49"/>
  <c r="K49" s="1"/>
  <c r="L55"/>
  <c r="L67"/>
  <c r="L154"/>
  <c r="L77"/>
  <c r="L135"/>
  <c r="L105"/>
  <c r="L122"/>
  <c r="L58"/>
  <c r="L149"/>
  <c r="L107"/>
  <c r="F74"/>
  <c r="B74"/>
  <c r="E74" s="1"/>
  <c r="F56"/>
  <c r="B56"/>
  <c r="E56" s="1"/>
  <c r="F47"/>
  <c r="B47"/>
  <c r="E47" s="1"/>
  <c r="F153"/>
  <c r="B153"/>
  <c r="E153" s="1"/>
  <c r="F150"/>
  <c r="B150"/>
  <c r="E150" s="1"/>
  <c r="F121"/>
  <c r="B121"/>
  <c r="E121" s="1"/>
  <c r="F72"/>
  <c r="B72"/>
  <c r="E72" s="1"/>
  <c r="F126"/>
  <c r="B126"/>
  <c r="E126" s="1"/>
  <c r="F81"/>
  <c r="B81"/>
  <c r="E81" s="1"/>
  <c r="F107"/>
  <c r="B107"/>
  <c r="E107" s="1"/>
  <c r="F83"/>
  <c r="B83"/>
  <c r="E83" s="1"/>
  <c r="F38"/>
  <c r="B38"/>
  <c r="E38" s="1"/>
  <c r="F41"/>
  <c r="B41"/>
  <c r="E41" s="1"/>
  <c r="F146"/>
  <c r="B146"/>
  <c r="E146" s="1"/>
  <c r="F66"/>
  <c r="B66"/>
  <c r="E66" s="1"/>
  <c r="F37"/>
  <c r="B37"/>
  <c r="E37" s="1"/>
  <c r="F106"/>
  <c r="B106"/>
  <c r="E106" s="1"/>
  <c r="F67"/>
  <c r="B67"/>
  <c r="E67" s="1"/>
  <c r="F111"/>
  <c r="B111"/>
  <c r="E111" s="1"/>
  <c r="F142"/>
  <c r="B142"/>
  <c r="E142" s="1"/>
  <c r="F140"/>
  <c r="B140"/>
  <c r="E140" s="1"/>
  <c r="F93"/>
  <c r="B93"/>
  <c r="E93" s="1"/>
  <c r="F131"/>
  <c r="B131"/>
  <c r="E131" s="1"/>
  <c r="F91"/>
  <c r="B91"/>
  <c r="E91" s="1"/>
  <c r="F36"/>
  <c r="B36"/>
  <c r="E36" s="1"/>
  <c r="F40"/>
  <c r="B40"/>
  <c r="E40" s="1"/>
  <c r="F87"/>
  <c r="B87"/>
  <c r="E87" s="1"/>
  <c r="F82"/>
  <c r="B82"/>
  <c r="E82" s="1"/>
  <c r="F65"/>
  <c r="B65"/>
  <c r="E65" s="1"/>
  <c r="F144"/>
  <c r="B144"/>
  <c r="E144" s="1"/>
  <c r="F113"/>
  <c r="B113"/>
  <c r="E113" s="1"/>
  <c r="F73"/>
  <c r="B73"/>
  <c r="E73" s="1"/>
  <c r="F100"/>
  <c r="B100"/>
  <c r="E100" s="1"/>
  <c r="F94"/>
  <c r="B94"/>
  <c r="E94" s="1"/>
  <c r="F50"/>
  <c r="B50"/>
  <c r="E50" s="1"/>
  <c r="F92"/>
  <c r="B92"/>
  <c r="E92" s="1"/>
  <c r="F127"/>
  <c r="B127"/>
  <c r="E127" s="1"/>
  <c r="F84"/>
  <c r="B84"/>
  <c r="E84" s="1"/>
  <c r="F44"/>
  <c r="U44" s="1"/>
  <c r="F155"/>
  <c r="B155"/>
  <c r="E155" s="1"/>
  <c r="F59"/>
  <c r="B59"/>
  <c r="E59" s="1"/>
  <c r="F90"/>
  <c r="B90"/>
  <c r="E90" s="1"/>
  <c r="F49"/>
  <c r="B49"/>
  <c r="E49" s="1"/>
  <c r="F75"/>
  <c r="B75"/>
  <c r="E75" s="1"/>
  <c r="F78"/>
  <c r="B78"/>
  <c r="E78" s="1"/>
  <c r="F105"/>
  <c r="B105"/>
  <c r="E105" s="1"/>
  <c r="F48"/>
  <c r="B48"/>
  <c r="E48" s="1"/>
  <c r="F147"/>
  <c r="B147"/>
  <c r="E147" s="1"/>
  <c r="F129"/>
  <c r="B129"/>
  <c r="E129" s="1"/>
  <c r="F134"/>
  <c r="B134"/>
  <c r="E134" s="1"/>
  <c r="F61"/>
  <c r="B61"/>
  <c r="E61" s="1"/>
  <c r="F79"/>
  <c r="B79"/>
  <c r="E79" s="1"/>
  <c r="F148"/>
  <c r="B148"/>
  <c r="E148" s="1"/>
  <c r="F130"/>
  <c r="B130"/>
  <c r="E130" s="1"/>
  <c r="F152"/>
  <c r="B152"/>
  <c r="E152" s="1"/>
  <c r="F122"/>
  <c r="B122"/>
  <c r="E122" s="1"/>
  <c r="F98"/>
  <c r="B98"/>
  <c r="E98" s="1"/>
  <c r="F53"/>
  <c r="B53"/>
  <c r="E53" s="1"/>
  <c r="F119"/>
  <c r="B119"/>
  <c r="E119" s="1"/>
  <c r="F88"/>
  <c r="B88"/>
  <c r="E88" s="1"/>
  <c r="F120"/>
  <c r="B120"/>
  <c r="E120" s="1"/>
  <c r="F85"/>
  <c r="B85"/>
  <c r="E85" s="1"/>
  <c r="F135"/>
  <c r="B135"/>
  <c r="E135" s="1"/>
  <c r="F151"/>
  <c r="B151"/>
  <c r="E151" s="1"/>
  <c r="F112"/>
  <c r="B112"/>
  <c r="E112" s="1"/>
  <c r="F77"/>
  <c r="B77"/>
  <c r="E77" s="1"/>
  <c r="F143"/>
  <c r="B143"/>
  <c r="E143" s="1"/>
  <c r="F117"/>
  <c r="B117"/>
  <c r="E117" s="1"/>
  <c r="F63"/>
  <c r="B63"/>
  <c r="E63" s="1"/>
  <c r="F43"/>
  <c r="B43"/>
  <c r="E43" s="1"/>
  <c r="F86"/>
  <c r="B86"/>
  <c r="E86" s="1"/>
  <c r="F154"/>
  <c r="B154"/>
  <c r="E154" s="1"/>
  <c r="F58"/>
  <c r="B58"/>
  <c r="E58" s="1"/>
  <c r="F70"/>
  <c r="B70"/>
  <c r="E70" s="1"/>
  <c r="F71"/>
  <c r="B71"/>
  <c r="E71" s="1"/>
  <c r="F123"/>
  <c r="B123"/>
  <c r="E123" s="1"/>
  <c r="F42"/>
  <c r="B42"/>
  <c r="E42" s="1"/>
  <c r="F51"/>
  <c r="B51"/>
  <c r="E51" s="1"/>
  <c r="F115"/>
  <c r="B115"/>
  <c r="E115" s="1"/>
  <c r="F133"/>
  <c r="B133"/>
  <c r="E133" s="1"/>
  <c r="F114"/>
  <c r="B114"/>
  <c r="E114" s="1"/>
  <c r="F159"/>
  <c r="B159"/>
  <c r="E159" s="1"/>
  <c r="F136"/>
  <c r="B136"/>
  <c r="E136" s="1"/>
  <c r="F110"/>
  <c r="B110"/>
  <c r="E110" s="1"/>
  <c r="F125"/>
  <c r="B125"/>
  <c r="E125" s="1"/>
  <c r="F97"/>
  <c r="B97"/>
  <c r="E97" s="1"/>
  <c r="F64"/>
  <c r="B64"/>
  <c r="E64" s="1"/>
  <c r="F95"/>
  <c r="B95"/>
  <c r="E95" s="1"/>
  <c r="F57"/>
  <c r="B57"/>
  <c r="E57" s="1"/>
  <c r="F158"/>
  <c r="B158"/>
  <c r="E158" s="1"/>
  <c r="F103"/>
  <c r="B103"/>
  <c r="E103" s="1"/>
  <c r="F149"/>
  <c r="B149"/>
  <c r="E149" s="1"/>
  <c r="F116"/>
  <c r="B116"/>
  <c r="E116" s="1"/>
  <c r="F101"/>
  <c r="B101"/>
  <c r="E101" s="1"/>
  <c r="F128"/>
  <c r="B128"/>
  <c r="E128" s="1"/>
  <c r="F80"/>
  <c r="B80"/>
  <c r="E80" s="1"/>
  <c r="F99"/>
  <c r="B99"/>
  <c r="E99" s="1"/>
  <c r="F69"/>
  <c r="B69"/>
  <c r="E69" s="1"/>
  <c r="F102"/>
  <c r="B102"/>
  <c r="E102" s="1"/>
  <c r="F60"/>
  <c r="B60"/>
  <c r="E60" s="1"/>
  <c r="F109"/>
  <c r="B109"/>
  <c r="E109" s="1"/>
  <c r="F118"/>
  <c r="B118"/>
  <c r="E118" s="1"/>
  <c r="F138"/>
  <c r="B138"/>
  <c r="E138" s="1"/>
  <c r="F160"/>
  <c r="B160"/>
  <c r="E160" s="1"/>
  <c r="F76"/>
  <c r="B76"/>
  <c r="E76" s="1"/>
  <c r="F46"/>
  <c r="B46"/>
  <c r="E46" s="1"/>
  <c r="F55"/>
  <c r="B55"/>
  <c r="E55" s="1"/>
  <c r="F62"/>
  <c r="B62"/>
  <c r="E62" s="1"/>
  <c r="F156"/>
  <c r="B156"/>
  <c r="E156" s="1"/>
  <c r="F145"/>
  <c r="B145"/>
  <c r="E145" s="1"/>
  <c r="F104"/>
  <c r="B104"/>
  <c r="E104" s="1"/>
  <c r="F124"/>
  <c r="B124"/>
  <c r="E124" s="1"/>
  <c r="F68"/>
  <c r="B68"/>
  <c r="E68" s="1"/>
  <c r="F39"/>
  <c r="B39"/>
  <c r="E39" s="1"/>
  <c r="F96"/>
  <c r="B96"/>
  <c r="E96" s="1"/>
  <c r="F108"/>
  <c r="B108"/>
  <c r="E108" s="1"/>
  <c r="F141"/>
  <c r="B141"/>
  <c r="E141" s="1"/>
  <c r="F89"/>
  <c r="B89"/>
  <c r="E89" s="1"/>
  <c r="F132"/>
  <c r="B132"/>
  <c r="E132" s="1"/>
  <c r="F54"/>
  <c r="B54"/>
  <c r="E54" s="1"/>
  <c r="F45"/>
  <c r="B45"/>
  <c r="E45" s="1"/>
  <c r="F137"/>
  <c r="B137"/>
  <c r="E137" s="1"/>
  <c r="F157"/>
  <c r="B157"/>
  <c r="E157" s="1"/>
  <c r="F139"/>
  <c r="B139"/>
  <c r="E139" s="1"/>
  <c r="F52"/>
  <c r="B52"/>
  <c r="E52" s="1"/>
  <c r="U127" l="1"/>
  <c r="U92"/>
  <c r="U73"/>
  <c r="U82"/>
  <c r="U52"/>
  <c r="U45"/>
  <c r="U141"/>
  <c r="U68"/>
  <c r="U84"/>
  <c r="U94"/>
  <c r="U144"/>
  <c r="U40"/>
  <c r="U93"/>
  <c r="U67"/>
  <c r="U146"/>
  <c r="U107"/>
  <c r="U121"/>
  <c r="U56"/>
  <c r="U91"/>
  <c r="J1" s="1"/>
  <c r="U142"/>
  <c r="U37"/>
  <c r="U38"/>
  <c r="U126"/>
  <c r="U153"/>
  <c r="U156"/>
  <c r="U76"/>
  <c r="U109"/>
  <c r="U99"/>
  <c r="U116"/>
  <c r="U57"/>
  <c r="U125"/>
  <c r="U114"/>
  <c r="U42"/>
  <c r="U58"/>
  <c r="U63"/>
  <c r="U112"/>
  <c r="U120"/>
  <c r="U98"/>
  <c r="U148"/>
  <c r="U129"/>
  <c r="U78"/>
  <c r="U59"/>
  <c r="U100"/>
  <c r="U65"/>
  <c r="U36"/>
  <c r="U140"/>
  <c r="U106"/>
  <c r="U41"/>
  <c r="U81"/>
  <c r="U150"/>
  <c r="U74"/>
  <c r="U137"/>
  <c r="U89"/>
  <c r="U39"/>
  <c r="U145"/>
  <c r="U46"/>
  <c r="U118"/>
  <c r="U69"/>
  <c r="U101"/>
  <c r="U158"/>
  <c r="U97"/>
  <c r="U159"/>
  <c r="U51"/>
  <c r="U70"/>
  <c r="U43"/>
  <c r="U77"/>
  <c r="U85"/>
  <c r="U53"/>
  <c r="U130"/>
  <c r="U134"/>
  <c r="U105"/>
  <c r="U90"/>
  <c r="U132"/>
  <c r="U104"/>
  <c r="U138"/>
  <c r="U128"/>
  <c r="U64"/>
  <c r="U115"/>
  <c r="U86"/>
  <c r="U135"/>
  <c r="U152"/>
  <c r="U48"/>
  <c r="U113"/>
  <c r="U131"/>
  <c r="U66"/>
  <c r="U72"/>
  <c r="U139"/>
  <c r="U108"/>
  <c r="U62"/>
  <c r="U160"/>
  <c r="U60"/>
  <c r="E1" s="1"/>
  <c r="U80"/>
  <c r="U149"/>
  <c r="U95"/>
  <c r="U110"/>
  <c r="U133"/>
  <c r="U123"/>
  <c r="U154"/>
  <c r="U117"/>
  <c r="U151"/>
  <c r="U88"/>
  <c r="U122"/>
  <c r="U79"/>
  <c r="U147"/>
  <c r="U75"/>
  <c r="U155"/>
  <c r="U157"/>
  <c r="U96"/>
  <c r="O1" s="1"/>
  <c r="U55"/>
  <c r="U102"/>
  <c r="U103"/>
  <c r="U136"/>
  <c r="U71"/>
  <c r="U143"/>
  <c r="U119"/>
  <c r="U61"/>
  <c r="U49"/>
  <c r="U50"/>
  <c r="U87"/>
  <c r="U111"/>
  <c r="U83"/>
  <c r="U47"/>
  <c r="U54"/>
  <c r="U124"/>
</calcChain>
</file>

<file path=xl/sharedStrings.xml><?xml version="1.0" encoding="utf-8"?>
<sst xmlns="http://schemas.openxmlformats.org/spreadsheetml/2006/main" count="100" uniqueCount="46">
  <si>
    <t>LOSS SNAPSHOT:</t>
  </si>
  <si>
    <t>Loss at 5GHz:</t>
  </si>
  <si>
    <t>Loss at 12.75GHz:</t>
  </si>
  <si>
    <t>Loss at 14GHz:</t>
  </si>
  <si>
    <t>Backplane/Trace Material</t>
  </si>
  <si>
    <t>Linecard A Material</t>
  </si>
  <si>
    <t>Linecard B Material</t>
  </si>
  <si>
    <t>Length (inch)</t>
  </si>
  <si>
    <t>Trace Width (mil)</t>
  </si>
  <si>
    <t>Cu Thickness (mil)</t>
  </si>
  <si>
    <t>Diel. Thickness (mil)</t>
  </si>
  <si>
    <t>Freq</t>
  </si>
  <si>
    <t>Dk</t>
  </si>
  <si>
    <t>Df</t>
  </si>
  <si>
    <t>DK fit to Second Order Equation</t>
  </si>
  <si>
    <t>c2</t>
  </si>
  <si>
    <t>c1</t>
  </si>
  <si>
    <t>b</t>
  </si>
  <si>
    <t>Df fit to Second Order Equation</t>
  </si>
  <si>
    <t>δ (m)</t>
  </si>
  <si>
    <t>Zo</t>
  </si>
  <si>
    <t>Conn. Loss</t>
  </si>
  <si>
    <t>Frequency (GHz)</t>
  </si>
  <si>
    <r>
      <t>A</t>
    </r>
    <r>
      <rPr>
        <vertAlign val="subscript"/>
        <sz val="10"/>
        <color theme="0"/>
        <rFont val="Calibri"/>
        <family val="2"/>
        <scheme val="minor"/>
      </rPr>
      <t>total</t>
    </r>
    <r>
      <rPr>
        <sz val="10"/>
        <color theme="0"/>
        <rFont val="Calibri"/>
        <family val="2"/>
        <scheme val="minor"/>
      </rPr>
      <t xml:space="preserve"> (dB)</t>
    </r>
  </si>
  <si>
    <t>Megtron 6</t>
  </si>
  <si>
    <t>Nelco 4000-13SI</t>
  </si>
  <si>
    <t>Improved FR4</t>
  </si>
  <si>
    <t>b1</t>
  </si>
  <si>
    <t>b2</t>
  </si>
  <si>
    <t>b3</t>
  </si>
  <si>
    <t>b4</t>
  </si>
  <si>
    <t>F1</t>
  </si>
  <si>
    <t>F2</t>
  </si>
  <si>
    <t>Fa</t>
  </si>
  <si>
    <t>Fb</t>
  </si>
  <si>
    <t>fmin</t>
  </si>
  <si>
    <t>fmax</t>
  </si>
  <si>
    <t>KR MAXIMUM INSERTION LOSS</t>
  </si>
  <si>
    <t>Freq (GHz)</t>
  </si>
  <si>
    <t>Fitted Attenuation</t>
  </si>
  <si>
    <t>Insertion Loss</t>
  </si>
  <si>
    <r>
      <t>α</t>
    </r>
    <r>
      <rPr>
        <vertAlign val="subscript"/>
        <sz val="11"/>
        <color theme="1" tint="0.34998626667073579"/>
        <rFont val="Calibri"/>
        <family val="2"/>
      </rPr>
      <t>cond</t>
    </r>
  </si>
  <si>
    <r>
      <t>α</t>
    </r>
    <r>
      <rPr>
        <vertAlign val="subscript"/>
        <sz val="11"/>
        <color theme="1" tint="0.34998626667073579"/>
        <rFont val="Calibri"/>
        <family val="2"/>
      </rPr>
      <t>diel</t>
    </r>
  </si>
  <si>
    <r>
      <rPr>
        <sz val="11"/>
        <color theme="1" tint="0.34998626667073579"/>
        <rFont val="Calibri"/>
        <family val="2"/>
      </rPr>
      <t>K</t>
    </r>
    <r>
      <rPr>
        <vertAlign val="subscript"/>
        <sz val="11"/>
        <color theme="1" tint="0.34998626667073579"/>
        <rFont val="Calibri"/>
        <family val="2"/>
      </rPr>
      <t>snowballs</t>
    </r>
  </si>
  <si>
    <t>Version 2.03</t>
  </si>
  <si>
    <t>Low Roughness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</si>
</sst>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E+00"/>
  </numFmts>
  <fonts count="2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bscript"/>
      <sz val="10"/>
      <color theme="0"/>
      <name val="Calibri"/>
      <family val="2"/>
      <scheme val="minor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FF2D2D"/>
      <name val="Calibri"/>
      <family val="2"/>
    </font>
    <font>
      <sz val="16"/>
      <color theme="0"/>
      <name val="Calibri"/>
      <family val="2"/>
      <scheme val="minor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</font>
    <font>
      <vertAlign val="subscript"/>
      <sz val="11"/>
      <color theme="1" tint="0.34998626667073579"/>
      <name val="Calibri"/>
      <family val="2"/>
    </font>
    <font>
      <sz val="11.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A5A5A"/>
        <bgColor rgb="FF000000"/>
      </patternFill>
    </fill>
    <fill>
      <patternFill patternType="solid">
        <fgColor rgb="FFBFBFBF"/>
        <bgColor rgb="FF000000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vertical="center" textRotation="90"/>
    </xf>
    <xf numFmtId="0" fontId="1" fillId="2" borderId="0" xfId="0" applyNumberFormat="1" applyFont="1" applyFill="1" applyAlignment="1"/>
    <xf numFmtId="1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2" borderId="0" xfId="0" applyFont="1" applyFill="1"/>
    <xf numFmtId="0" fontId="8" fillId="4" borderId="1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64" fontId="1" fillId="2" borderId="0" xfId="0" applyNumberFormat="1" applyFont="1" applyFill="1" applyAlignment="1"/>
    <xf numFmtId="164" fontId="7" fillId="2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0" fillId="2" borderId="0" xfId="0" applyFill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11" fontId="11" fillId="6" borderId="16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1" fontId="6" fillId="6" borderId="20" xfId="0" applyNumberFormat="1" applyFont="1" applyFill="1" applyBorder="1" applyAlignment="1">
      <alignment horizontal="center"/>
    </xf>
    <xf numFmtId="11" fontId="6" fillId="6" borderId="28" xfId="0" applyNumberFormat="1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11" fontId="6" fillId="6" borderId="16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1" fontId="1" fillId="2" borderId="32" xfId="0" applyNumberFormat="1" applyFont="1" applyFill="1" applyBorder="1" applyAlignment="1">
      <alignment horizontal="center"/>
    </xf>
    <xf numFmtId="11" fontId="1" fillId="2" borderId="15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1" fontId="1" fillId="2" borderId="3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1" fontId="1" fillId="2" borderId="36" xfId="0" applyNumberFormat="1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1" fontId="1" fillId="2" borderId="16" xfId="0" applyNumberFormat="1" applyFont="1" applyFill="1" applyBorder="1" applyAlignment="1">
      <alignment horizontal="center"/>
    </xf>
    <xf numFmtId="11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1" fontId="1" fillId="2" borderId="20" xfId="0" applyNumberFormat="1" applyFont="1" applyFill="1" applyBorder="1" applyAlignment="1">
      <alignment horizontal="center"/>
    </xf>
    <xf numFmtId="11" fontId="1" fillId="2" borderId="1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1" fontId="1" fillId="2" borderId="21" xfId="0" applyNumberFormat="1" applyFont="1" applyFill="1" applyBorder="1" applyAlignment="1">
      <alignment horizontal="center"/>
    </xf>
    <xf numFmtId="11" fontId="1" fillId="2" borderId="23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1" fontId="1" fillId="2" borderId="26" xfId="0" applyNumberFormat="1" applyFont="1" applyFill="1" applyBorder="1" applyAlignment="1">
      <alignment horizontal="center"/>
    </xf>
    <xf numFmtId="11" fontId="1" fillId="2" borderId="2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1" fontId="1" fillId="2" borderId="28" xfId="0" applyNumberFormat="1" applyFont="1" applyFill="1" applyBorder="1" applyAlignment="1">
      <alignment horizontal="center"/>
    </xf>
    <xf numFmtId="11" fontId="1" fillId="2" borderId="2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vertical="center" textRotation="90"/>
    </xf>
    <xf numFmtId="0" fontId="7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64" fontId="1" fillId="2" borderId="3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29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39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11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1" fontId="3" fillId="3" borderId="20" xfId="0" applyNumberFormat="1" applyFont="1" applyFill="1" applyBorder="1" applyAlignment="1" applyProtection="1">
      <alignment horizontal="center"/>
      <protection locked="0"/>
    </xf>
    <xf numFmtId="11" fontId="3" fillId="3" borderId="21" xfId="0" applyNumberFormat="1" applyFon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1" fontId="3" fillId="3" borderId="2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11" fontId="3" fillId="3" borderId="28" xfId="0" applyNumberFormat="1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11" fontId="3" fillId="3" borderId="3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vertical="center" textRotation="9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269736670362971"/>
          <c:y val="6.9573145462080405E-2"/>
          <c:w val="0.67956439268028512"/>
          <c:h val="0.7745573974305896"/>
        </c:manualLayout>
      </c:layout>
      <c:scatterChart>
        <c:scatterStyle val="lineMarker"/>
        <c:ser>
          <c:idx val="2"/>
          <c:order val="0"/>
          <c:tx>
            <c:strRef>
              <c:f>UserInput!$C$35</c:f>
              <c:strCache>
                <c:ptCount val="1"/>
                <c:pt idx="0">
                  <c:v>Dk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UserInput!$C$36:$C$120</c:f>
              <c:numCache>
                <c:formatCode>General</c:formatCode>
                <c:ptCount val="85"/>
                <c:pt idx="0">
                  <c:v>3.5917611884461853</c:v>
                </c:pt>
                <c:pt idx="1">
                  <c:v>3.5909517065986605</c:v>
                </c:pt>
                <c:pt idx="2">
                  <c:v>3.5899400184375332</c:v>
                </c:pt>
                <c:pt idx="3">
                  <c:v>3.5889285126633816</c:v>
                </c:pt>
                <c:pt idx="4">
                  <c:v>3.5879171892762058</c:v>
                </c:pt>
                <c:pt idx="5">
                  <c:v>3.5869060482760058</c:v>
                </c:pt>
                <c:pt idx="6">
                  <c:v>3.581853079079643</c:v>
                </c:pt>
                <c:pt idx="7">
                  <c:v>3.5768046695576765</c:v>
                </c:pt>
                <c:pt idx="8">
                  <c:v>3.5717608197101054</c:v>
                </c:pt>
                <c:pt idx="9">
                  <c:v>3.5667215295369301</c:v>
                </c:pt>
                <c:pt idx="10">
                  <c:v>3.5616867990381507</c:v>
                </c:pt>
                <c:pt idx="11">
                  <c:v>3.556656628213767</c:v>
                </c:pt>
                <c:pt idx="12">
                  <c:v>3.5516310170637788</c:v>
                </c:pt>
                <c:pt idx="13">
                  <c:v>3.5466099655881869</c:v>
                </c:pt>
                <c:pt idx="14">
                  <c:v>3.5415934737869903</c:v>
                </c:pt>
                <c:pt idx="15">
                  <c:v>3.5365815416601896</c:v>
                </c:pt>
                <c:pt idx="16">
                  <c:v>3.5315741692077847</c:v>
                </c:pt>
                <c:pt idx="17">
                  <c:v>3.5265713564297752</c:v>
                </c:pt>
                <c:pt idx="18">
                  <c:v>3.5215731033261619</c:v>
                </c:pt>
                <c:pt idx="19">
                  <c:v>3.5165794098969441</c:v>
                </c:pt>
                <c:pt idx="20">
                  <c:v>3.511590276142122</c:v>
                </c:pt>
                <c:pt idx="21">
                  <c:v>3.5066057020616959</c:v>
                </c:pt>
                <c:pt idx="22">
                  <c:v>3.5016256876556651</c:v>
                </c:pt>
                <c:pt idx="23">
                  <c:v>3.4966502329240305</c:v>
                </c:pt>
                <c:pt idx="24">
                  <c:v>3.4916793378667914</c:v>
                </c:pt>
                <c:pt idx="25">
                  <c:v>3.4867130024839481</c:v>
                </c:pt>
                <c:pt idx="26">
                  <c:v>3.4817512267755006</c:v>
                </c:pt>
                <c:pt idx="27">
                  <c:v>3.476794010741449</c:v>
                </c:pt>
                <c:pt idx="28">
                  <c:v>3.4718413543817928</c:v>
                </c:pt>
                <c:pt idx="29">
                  <c:v>3.4668932576965328</c:v>
                </c:pt>
                <c:pt idx="30">
                  <c:v>3.4619497206856682</c:v>
                </c:pt>
                <c:pt idx="31">
                  <c:v>3.4570107433491994</c:v>
                </c:pt>
                <c:pt idx="32">
                  <c:v>3.4520763256871265</c:v>
                </c:pt>
                <c:pt idx="33">
                  <c:v>3.447146467699449</c:v>
                </c:pt>
                <c:pt idx="34">
                  <c:v>3.4422211693861677</c:v>
                </c:pt>
                <c:pt idx="35">
                  <c:v>3.4373004307472819</c:v>
                </c:pt>
                <c:pt idx="36">
                  <c:v>3.4323842517827918</c:v>
                </c:pt>
                <c:pt idx="37">
                  <c:v>3.4274726324926976</c:v>
                </c:pt>
                <c:pt idx="38">
                  <c:v>3.4225655728769988</c:v>
                </c:pt>
                <c:pt idx="39">
                  <c:v>3.4176630729356963</c:v>
                </c:pt>
                <c:pt idx="40">
                  <c:v>3.4127651326687891</c:v>
                </c:pt>
                <c:pt idx="41">
                  <c:v>3.4078717520762778</c:v>
                </c:pt>
                <c:pt idx="42">
                  <c:v>3.4029829311581623</c:v>
                </c:pt>
                <c:pt idx="43">
                  <c:v>3.3980986699144426</c:v>
                </c:pt>
                <c:pt idx="44">
                  <c:v>3.3932189683451188</c:v>
                </c:pt>
                <c:pt idx="45">
                  <c:v>3.3883438264501904</c:v>
                </c:pt>
                <c:pt idx="46">
                  <c:v>3.3834732442296578</c:v>
                </c:pt>
                <c:pt idx="47">
                  <c:v>3.378607221683521</c:v>
                </c:pt>
                <c:pt idx="48">
                  <c:v>3.3737457588117801</c:v>
                </c:pt>
                <c:pt idx="49">
                  <c:v>3.368888855614435</c:v>
                </c:pt>
                <c:pt idx="50">
                  <c:v>3.3640365120914852</c:v>
                </c:pt>
                <c:pt idx="51">
                  <c:v>3.3591887282429314</c:v>
                </c:pt>
                <c:pt idx="52">
                  <c:v>3.3543455040687733</c:v>
                </c:pt>
                <c:pt idx="53">
                  <c:v>3.3495068395690111</c:v>
                </c:pt>
                <c:pt idx="54">
                  <c:v>3.3446727347436447</c:v>
                </c:pt>
                <c:pt idx="55">
                  <c:v>3.3398431895926737</c:v>
                </c:pt>
                <c:pt idx="56">
                  <c:v>3.3371406359739062</c:v>
                </c:pt>
                <c:pt idx="57">
                  <c:v>3.3301977783139196</c:v>
                </c:pt>
                <c:pt idx="58">
                  <c:v>3.3253819121861361</c:v>
                </c:pt>
                <c:pt idx="59">
                  <c:v>3.320570605732748</c:v>
                </c:pt>
                <c:pt idx="60">
                  <c:v>3.3157638589537561</c:v>
                </c:pt>
                <c:pt idx="61">
                  <c:v>3.3109616718491597</c:v>
                </c:pt>
                <c:pt idx="62">
                  <c:v>3.3061640444189591</c:v>
                </c:pt>
                <c:pt idx="63">
                  <c:v>3.3013709766631543</c:v>
                </c:pt>
                <c:pt idx="64">
                  <c:v>3.2965824685817453</c:v>
                </c:pt>
                <c:pt idx="65">
                  <c:v>3.2917985201747322</c:v>
                </c:pt>
                <c:pt idx="66">
                  <c:v>3.2870191314421144</c:v>
                </c:pt>
                <c:pt idx="67">
                  <c:v>3.282244302383893</c:v>
                </c:pt>
                <c:pt idx="68">
                  <c:v>3.2774740330000669</c:v>
                </c:pt>
                <c:pt idx="69">
                  <c:v>3.2727083232906367</c:v>
                </c:pt>
                <c:pt idx="70">
                  <c:v>3.2679471732556018</c:v>
                </c:pt>
                <c:pt idx="71">
                  <c:v>3.2631905828949632</c:v>
                </c:pt>
                <c:pt idx="72">
                  <c:v>3.25843855220872</c:v>
                </c:pt>
                <c:pt idx="73">
                  <c:v>3.2536910811968727</c:v>
                </c:pt>
                <c:pt idx="74">
                  <c:v>3.2489481698594211</c:v>
                </c:pt>
                <c:pt idx="75">
                  <c:v>3.2442098181963654</c:v>
                </c:pt>
                <c:pt idx="76">
                  <c:v>3.2394760262077051</c:v>
                </c:pt>
                <c:pt idx="77">
                  <c:v>3.2347467938934411</c:v>
                </c:pt>
                <c:pt idx="78">
                  <c:v>3.2300221212535725</c:v>
                </c:pt>
                <c:pt idx="79">
                  <c:v>3.2253020082880997</c:v>
                </c:pt>
                <c:pt idx="80">
                  <c:v>3.2205864549970227</c:v>
                </c:pt>
                <c:pt idx="81">
                  <c:v>3.2158754613803411</c:v>
                </c:pt>
                <c:pt idx="82">
                  <c:v>3.2111690274380558</c:v>
                </c:pt>
                <c:pt idx="83">
                  <c:v>3.2064671531701658</c:v>
                </c:pt>
                <c:pt idx="84">
                  <c:v>3.2017698385766717</c:v>
                </c:pt>
              </c:numCache>
            </c:numRef>
          </c:yVal>
        </c:ser>
        <c:ser>
          <c:idx val="1"/>
          <c:order val="2"/>
          <c:tx>
            <c:v>Dk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FF3399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UserInput!$C$8:$C$13</c:f>
              <c:numCache>
                <c:formatCode>General</c:formatCode>
                <c:ptCount val="6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3.4</c:v>
                </c:pt>
                <c:pt idx="5">
                  <c:v>3.2</c:v>
                </c:pt>
              </c:numCache>
            </c:numRef>
          </c:yVal>
        </c:ser>
        <c:axId val="73815168"/>
        <c:axId val="73830400"/>
      </c:scatterChart>
      <c:scatterChart>
        <c:scatterStyle val="lineMarker"/>
        <c:ser>
          <c:idx val="0"/>
          <c:order val="1"/>
          <c:tx>
            <c:strRef>
              <c:f>UserInput!$D$35</c:f>
              <c:strCache>
                <c:ptCount val="1"/>
                <c:pt idx="0">
                  <c:v>Df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UserInput!$D$36:$D$120</c:f>
              <c:numCache>
                <c:formatCode>General</c:formatCode>
                <c:ptCount val="85"/>
                <c:pt idx="0">
                  <c:v>9.4532189245655276E-3</c:v>
                </c:pt>
                <c:pt idx="1">
                  <c:v>9.4713688521682275E-3</c:v>
                </c:pt>
                <c:pt idx="2">
                  <c:v>9.4940044175814958E-3</c:v>
                </c:pt>
                <c:pt idx="3">
                  <c:v>9.5165823784502043E-3</c:v>
                </c:pt>
                <c:pt idx="4">
                  <c:v>9.5391027347743514E-3</c:v>
                </c:pt>
                <c:pt idx="5">
                  <c:v>9.5615654865539353E-3</c:v>
                </c:pt>
                <c:pt idx="6">
                  <c:v>9.673015177283438E-3</c:v>
                </c:pt>
                <c:pt idx="7">
                  <c:v>9.783024754398904E-3</c:v>
                </c:pt>
                <c:pt idx="8">
                  <c:v>9.8915942179003315E-3</c:v>
                </c:pt>
                <c:pt idx="9">
                  <c:v>9.9987235677877224E-3</c:v>
                </c:pt>
                <c:pt idx="10">
                  <c:v>1.0104412804061075E-2</c:v>
                </c:pt>
                <c:pt idx="11">
                  <c:v>1.020866192672039E-2</c:v>
                </c:pt>
                <c:pt idx="12">
                  <c:v>1.0311470935765669E-2</c:v>
                </c:pt>
                <c:pt idx="13">
                  <c:v>1.041283983119691E-2</c:v>
                </c:pt>
                <c:pt idx="14">
                  <c:v>1.0512768613014114E-2</c:v>
                </c:pt>
                <c:pt idx="15">
                  <c:v>1.0611257281217279E-2</c:v>
                </c:pt>
                <c:pt idx="16">
                  <c:v>1.0708305835806408E-2</c:v>
                </c:pt>
                <c:pt idx="17">
                  <c:v>1.08039142767815E-2</c:v>
                </c:pt>
                <c:pt idx="18">
                  <c:v>1.0898082604142555E-2</c:v>
                </c:pt>
                <c:pt idx="19">
                  <c:v>1.0990810817889572E-2</c:v>
                </c:pt>
                <c:pt idx="20">
                  <c:v>1.1082098918022551E-2</c:v>
                </c:pt>
                <c:pt idx="21">
                  <c:v>1.1171946904541494E-2</c:v>
                </c:pt>
                <c:pt idx="22">
                  <c:v>1.1260354777446399E-2</c:v>
                </c:pt>
                <c:pt idx="23">
                  <c:v>1.1347322536737266E-2</c:v>
                </c:pt>
                <c:pt idx="24">
                  <c:v>1.1432850182414096E-2</c:v>
                </c:pt>
                <c:pt idx="25">
                  <c:v>1.1516937714476889E-2</c:v>
                </c:pt>
                <c:pt idx="26">
                  <c:v>1.1599585132925645E-2</c:v>
                </c:pt>
                <c:pt idx="27">
                  <c:v>1.1680792437760362E-2</c:v>
                </c:pt>
                <c:pt idx="28">
                  <c:v>1.1760559628981043E-2</c:v>
                </c:pt>
                <c:pt idx="29">
                  <c:v>1.1838886706587688E-2</c:v>
                </c:pt>
                <c:pt idx="30">
                  <c:v>1.1915773670580294E-2</c:v>
                </c:pt>
                <c:pt idx="31">
                  <c:v>1.1991220520958861E-2</c:v>
                </c:pt>
                <c:pt idx="32">
                  <c:v>1.2065227257723393E-2</c:v>
                </c:pt>
                <c:pt idx="33">
                  <c:v>1.2137793880873887E-2</c:v>
                </c:pt>
                <c:pt idx="34">
                  <c:v>1.2208920390410345E-2</c:v>
                </c:pt>
                <c:pt idx="35">
                  <c:v>1.2278606786332764E-2</c:v>
                </c:pt>
                <c:pt idx="36">
                  <c:v>1.2346853068641146E-2</c:v>
                </c:pt>
                <c:pt idx="37">
                  <c:v>1.241365923733549E-2</c:v>
                </c:pt>
                <c:pt idx="38">
                  <c:v>1.2479025292415798E-2</c:v>
                </c:pt>
                <c:pt idx="39">
                  <c:v>1.2542951233882067E-2</c:v>
                </c:pt>
                <c:pt idx="40">
                  <c:v>1.2605437061734299E-2</c:v>
                </c:pt>
                <c:pt idx="41">
                  <c:v>1.2666482775972494E-2</c:v>
                </c:pt>
                <c:pt idx="42">
                  <c:v>1.2726088376596653E-2</c:v>
                </c:pt>
                <c:pt idx="43">
                  <c:v>1.2784253863606774E-2</c:v>
                </c:pt>
                <c:pt idx="44">
                  <c:v>1.2840979237002857E-2</c:v>
                </c:pt>
                <c:pt idx="45">
                  <c:v>1.2896264496784902E-2</c:v>
                </c:pt>
                <c:pt idx="46">
                  <c:v>1.2950109642952911E-2</c:v>
                </c:pt>
                <c:pt idx="47">
                  <c:v>1.3002514675506883E-2</c:v>
                </c:pt>
                <c:pt idx="48">
                  <c:v>1.3053479594446816E-2</c:v>
                </c:pt>
                <c:pt idx="49">
                  <c:v>1.3103004399772713E-2</c:v>
                </c:pt>
                <c:pt idx="50">
                  <c:v>1.3151089091484571E-2</c:v>
                </c:pt>
                <c:pt idx="51">
                  <c:v>1.3197733669582393E-2</c:v>
                </c:pt>
                <c:pt idx="52">
                  <c:v>1.3242938134066178E-2</c:v>
                </c:pt>
                <c:pt idx="53">
                  <c:v>1.3286702484935926E-2</c:v>
                </c:pt>
                <c:pt idx="54">
                  <c:v>1.3329026722191635E-2</c:v>
                </c:pt>
                <c:pt idx="55">
                  <c:v>1.3369910845833308E-2</c:v>
                </c:pt>
                <c:pt idx="56">
                  <c:v>1.3392176913446033E-2</c:v>
                </c:pt>
                <c:pt idx="57">
                  <c:v>1.3447358752274541E-2</c:v>
                </c:pt>
                <c:pt idx="58">
                  <c:v>1.34839225350741E-2</c:v>
                </c:pt>
                <c:pt idx="59">
                  <c:v>1.3519046204259623E-2</c:v>
                </c:pt>
                <c:pt idx="60">
                  <c:v>1.3552729759831109E-2</c:v>
                </c:pt>
                <c:pt idx="61">
                  <c:v>1.3584973201788558E-2</c:v>
                </c:pt>
                <c:pt idx="62">
                  <c:v>1.3615776530131969E-2</c:v>
                </c:pt>
                <c:pt idx="63">
                  <c:v>1.3645139744861343E-2</c:v>
                </c:pt>
                <c:pt idx="64">
                  <c:v>1.3673062845976677E-2</c:v>
                </c:pt>
                <c:pt idx="65">
                  <c:v>1.3699545833477976E-2</c:v>
                </c:pt>
                <c:pt idx="66">
                  <c:v>1.3724588707365239E-2</c:v>
                </c:pt>
                <c:pt idx="67">
                  <c:v>1.3748191467638463E-2</c:v>
                </c:pt>
                <c:pt idx="68">
                  <c:v>1.377035411429765E-2</c:v>
                </c:pt>
                <c:pt idx="69">
                  <c:v>1.37910766473428E-2</c:v>
                </c:pt>
                <c:pt idx="70">
                  <c:v>1.3810359066773911E-2</c:v>
                </c:pt>
                <c:pt idx="71">
                  <c:v>1.3828201372590986E-2</c:v>
                </c:pt>
                <c:pt idx="72">
                  <c:v>1.3844603564794023E-2</c:v>
                </c:pt>
                <c:pt idx="73">
                  <c:v>1.3859565643383023E-2</c:v>
                </c:pt>
                <c:pt idx="74">
                  <c:v>1.3873087608357986E-2</c:v>
                </c:pt>
                <c:pt idx="75">
                  <c:v>1.3885169459718912E-2</c:v>
                </c:pt>
                <c:pt idx="76">
                  <c:v>1.3895811197465798E-2</c:v>
                </c:pt>
                <c:pt idx="77">
                  <c:v>1.3905012821598652E-2</c:v>
                </c:pt>
                <c:pt idx="78">
                  <c:v>1.3912774332117463E-2</c:v>
                </c:pt>
                <c:pt idx="79">
                  <c:v>1.3919095729022241E-2</c:v>
                </c:pt>
                <c:pt idx="80">
                  <c:v>1.3923977012312978E-2</c:v>
                </c:pt>
                <c:pt idx="81">
                  <c:v>1.3927418181989681E-2</c:v>
                </c:pt>
                <c:pt idx="82">
                  <c:v>1.3929419238052344E-2</c:v>
                </c:pt>
                <c:pt idx="83">
                  <c:v>1.3929980180500972E-2</c:v>
                </c:pt>
                <c:pt idx="84">
                  <c:v>1.3929101009335559E-2</c:v>
                </c:pt>
              </c:numCache>
            </c:numRef>
          </c:yVal>
        </c:ser>
        <c:ser>
          <c:idx val="3"/>
          <c:order val="3"/>
          <c:tx>
            <c:v>Df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00B0F0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UserInput!$D$8:$D$13</c:f>
              <c:numCache>
                <c:formatCode>General</c:formatCode>
                <c:ptCount val="6"/>
                <c:pt idx="0">
                  <c:v>9.1999999999999998E-3</c:v>
                </c:pt>
                <c:pt idx="1">
                  <c:v>9.1999999999999998E-3</c:v>
                </c:pt>
                <c:pt idx="2">
                  <c:v>1.15E-2</c:v>
                </c:pt>
                <c:pt idx="3">
                  <c:v>1.15E-2</c:v>
                </c:pt>
                <c:pt idx="4">
                  <c:v>1.2500000000000001E-2</c:v>
                </c:pt>
                <c:pt idx="5">
                  <c:v>1.4E-2</c:v>
                </c:pt>
              </c:numCache>
            </c:numRef>
          </c:yVal>
        </c:ser>
        <c:axId val="73846784"/>
        <c:axId val="73832320"/>
      </c:scatterChart>
      <c:valAx>
        <c:axId val="73815168"/>
        <c:scaling>
          <c:orientation val="minMax"/>
          <c:max val="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73830400"/>
        <c:crosses val="autoZero"/>
        <c:crossBetween val="midCat"/>
      </c:valAx>
      <c:valAx>
        <c:axId val="73830400"/>
        <c:scaling>
          <c:orientation val="minMax"/>
        </c:scaling>
        <c:axPos val="l"/>
        <c:majorGridlines>
          <c:spPr>
            <a:ln w="9525">
              <a:gradFill flip="none" rotWithShape="1">
                <a:gsLst>
                  <a:gs pos="21000">
                    <a:sysClr val="window" lastClr="FFFFFF">
                      <a:alpha val="50000"/>
                    </a:sysClr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10800000" scaled="1"/>
                <a:tileRect/>
              </a:gra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Dielectric</a:t>
                </a:r>
                <a:r>
                  <a:rPr lang="en-US" baseline="0"/>
                  <a:t> Constant</a:t>
                </a:r>
              </a:p>
            </c:rich>
          </c:tx>
          <c:layout/>
        </c:title>
        <c:numFmt formatCode="General" sourceLinked="1"/>
        <c:tickLblPos val="nextTo"/>
        <c:crossAx val="73815168"/>
        <c:crosses val="autoZero"/>
        <c:crossBetween val="midCat"/>
      </c:valAx>
      <c:valAx>
        <c:axId val="73832320"/>
        <c:scaling>
          <c:orientation val="minMax"/>
        </c:scaling>
        <c:axPos val="r"/>
        <c:majorGridlines>
          <c:spPr>
            <a:ln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0" scaled="1"/>
                <a:tileRect/>
              </a:gra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Loss Tangent</a:t>
                </a:r>
              </a:p>
            </c:rich>
          </c:tx>
          <c:layout/>
        </c:title>
        <c:numFmt formatCode="General" sourceLinked="1"/>
        <c:tickLblPos val="nextTo"/>
        <c:crossAx val="73846784"/>
        <c:crosses val="max"/>
        <c:crossBetween val="midCat"/>
      </c:valAx>
      <c:valAx>
        <c:axId val="73846784"/>
        <c:scaling>
          <c:orientation val="minMax"/>
        </c:scaling>
        <c:delete val="1"/>
        <c:axPos val="b"/>
        <c:numFmt formatCode="General" sourceLinked="1"/>
        <c:tickLblPos val="nextTo"/>
        <c:crossAx val="73832320"/>
        <c:crosses val="autoZero"/>
        <c:crossBetween val="midCat"/>
      </c:valAx>
    </c:plotArea>
    <c:plotVisOnly val="1"/>
  </c:chart>
  <c:spPr>
    <a:ln w="19050">
      <a:solidFill>
        <a:schemeClr val="tx1"/>
      </a:solidFill>
    </a:ln>
  </c:sp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269736670362971"/>
          <c:y val="6.9573145462080405E-2"/>
          <c:w val="0.67956439268028535"/>
          <c:h val="0.77455739743058982"/>
        </c:manualLayout>
      </c:layout>
      <c:scatterChart>
        <c:scatterStyle val="lineMarker"/>
        <c:ser>
          <c:idx val="2"/>
          <c:order val="0"/>
          <c:tx>
            <c:strRef>
              <c:f>UserInput!$I$7</c:f>
              <c:strCache>
                <c:ptCount val="1"/>
                <c:pt idx="0">
                  <c:v>Dk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UserInput!$I$36:$I$120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yVal>
        </c:ser>
        <c:ser>
          <c:idx val="1"/>
          <c:order val="2"/>
          <c:tx>
            <c:v>Dk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FF3399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UserInput!$I$8:$I$13</c:f>
              <c:numCache>
                <c:formatCode>General</c:formatCode>
                <c:ptCount val="6"/>
              </c:numCache>
            </c:numRef>
          </c:yVal>
        </c:ser>
        <c:axId val="73981952"/>
        <c:axId val="73984256"/>
      </c:scatterChart>
      <c:scatterChart>
        <c:scatterStyle val="lineMarker"/>
        <c:ser>
          <c:idx val="0"/>
          <c:order val="1"/>
          <c:tx>
            <c:strRef>
              <c:f>UserInput!$J$7</c:f>
              <c:strCache>
                <c:ptCount val="1"/>
                <c:pt idx="0">
                  <c:v>Df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UserInput!$J$36:$J$120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yVal>
        </c:ser>
        <c:ser>
          <c:idx val="3"/>
          <c:order val="3"/>
          <c:tx>
            <c:v>Df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00B0F0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UserInput!$J$8:$J$13</c:f>
              <c:numCache>
                <c:formatCode>General</c:formatCode>
                <c:ptCount val="6"/>
              </c:numCache>
            </c:numRef>
          </c:yVal>
        </c:ser>
        <c:axId val="74057984"/>
        <c:axId val="74056064"/>
      </c:scatterChart>
      <c:valAx>
        <c:axId val="73981952"/>
        <c:scaling>
          <c:orientation val="minMax"/>
          <c:max val="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73984256"/>
        <c:crosses val="autoZero"/>
        <c:crossBetween val="midCat"/>
      </c:valAx>
      <c:valAx>
        <c:axId val="73984256"/>
        <c:scaling>
          <c:orientation val="minMax"/>
        </c:scaling>
        <c:axPos val="l"/>
        <c:majorGridlines>
          <c:spPr>
            <a:ln w="9525">
              <a:gradFill flip="none" rotWithShape="1">
                <a:gsLst>
                  <a:gs pos="21000">
                    <a:sysClr val="window" lastClr="FFFFFF">
                      <a:alpha val="50000"/>
                    </a:sysClr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10800000" scaled="1"/>
                <a:tileRect/>
              </a:gra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Dielectric</a:t>
                </a:r>
                <a:r>
                  <a:rPr lang="en-US" baseline="0"/>
                  <a:t> Constant</a:t>
                </a:r>
              </a:p>
            </c:rich>
          </c:tx>
          <c:layout/>
        </c:title>
        <c:numFmt formatCode="General" sourceLinked="1"/>
        <c:tickLblPos val="nextTo"/>
        <c:crossAx val="73981952"/>
        <c:crosses val="autoZero"/>
        <c:crossBetween val="midCat"/>
      </c:valAx>
      <c:valAx>
        <c:axId val="74056064"/>
        <c:scaling>
          <c:orientation val="minMax"/>
        </c:scaling>
        <c:axPos val="r"/>
        <c:majorGridlines>
          <c:spPr>
            <a:ln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0" scaled="1"/>
                <a:tileRect/>
              </a:gra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Loss Tangent</a:t>
                </a:r>
              </a:p>
            </c:rich>
          </c:tx>
          <c:layout/>
        </c:title>
        <c:numFmt formatCode="General" sourceLinked="1"/>
        <c:tickLblPos val="nextTo"/>
        <c:crossAx val="74057984"/>
        <c:crosses val="max"/>
        <c:crossBetween val="midCat"/>
      </c:valAx>
      <c:valAx>
        <c:axId val="74057984"/>
        <c:scaling>
          <c:orientation val="minMax"/>
        </c:scaling>
        <c:delete val="1"/>
        <c:axPos val="b"/>
        <c:numFmt formatCode="General" sourceLinked="1"/>
        <c:tickLblPos val="nextTo"/>
        <c:crossAx val="74056064"/>
        <c:crosses val="autoZero"/>
        <c:crossBetween val="midCat"/>
      </c:valAx>
    </c:plotArea>
    <c:plotVisOnly val="1"/>
  </c:chart>
  <c:spPr>
    <a:ln w="19050">
      <a:solidFill>
        <a:schemeClr val="tx1"/>
      </a:solidFill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269736670362971"/>
          <c:y val="6.9573145462080405E-2"/>
          <c:w val="0.67956439268028535"/>
          <c:h val="0.77455739743058982"/>
        </c:manualLayout>
      </c:layout>
      <c:scatterChart>
        <c:scatterStyle val="lineMarker"/>
        <c:ser>
          <c:idx val="2"/>
          <c:order val="0"/>
          <c:tx>
            <c:strRef>
              <c:f>UserInput!$O$7</c:f>
              <c:strCache>
                <c:ptCount val="1"/>
                <c:pt idx="0">
                  <c:v>Dk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UserInput!$O$36:$O$120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yVal>
        </c:ser>
        <c:ser>
          <c:idx val="1"/>
          <c:order val="2"/>
          <c:tx>
            <c:v>Dk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FF3399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UserInput!$O$8:$O$13</c:f>
              <c:numCache>
                <c:formatCode>General</c:formatCode>
                <c:ptCount val="6"/>
              </c:numCache>
            </c:numRef>
          </c:yVal>
        </c:ser>
        <c:axId val="74123136"/>
        <c:axId val="74129792"/>
      </c:scatterChart>
      <c:scatterChart>
        <c:scatterStyle val="lineMarker"/>
        <c:ser>
          <c:idx val="0"/>
          <c:order val="1"/>
          <c:tx>
            <c:strRef>
              <c:f>UserInput!$P$7</c:f>
              <c:strCache>
                <c:ptCount val="1"/>
                <c:pt idx="0">
                  <c:v>Df</c:v>
                </c:pt>
              </c:strCache>
            </c:strRef>
          </c:tx>
          <c:spPr>
            <a:ln w="3175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UserInput!$P$36:$P$120</c:f>
              <c:numCache>
                <c:formatCode>General</c:formatCod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yVal>
        </c:ser>
        <c:ser>
          <c:idx val="3"/>
          <c:order val="3"/>
          <c:tx>
            <c:v>Df Entered</c:v>
          </c:tx>
          <c:spPr>
            <a:ln>
              <a:noFill/>
            </a:ln>
          </c:spPr>
          <c:marker>
            <c:symbol val="x"/>
            <c:size val="8"/>
            <c:spPr>
              <a:noFill/>
              <a:ln w="25400">
                <a:solidFill>
                  <a:srgbClr val="00B0F0"/>
                </a:solidFill>
              </a:ln>
            </c:spPr>
          </c:marker>
          <c:xVal>
            <c:numRef>
              <c:f>(UserInput!$V$38,UserInput!$V$44,UserInput!$V$48,UserInput!$V$60,UserInput!$V$80,UserInput!$V$120)</c:f>
              <c:numCache>
                <c:formatCode>General</c:formatCode>
                <c:ptCount val="6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20</c:v>
                </c:pt>
              </c:numCache>
            </c:numRef>
          </c:xVal>
          <c:yVal>
            <c:numRef>
              <c:f>UserInput!$P$8:$P$13</c:f>
              <c:numCache>
                <c:formatCode>General</c:formatCode>
                <c:ptCount val="6"/>
              </c:numCache>
            </c:numRef>
          </c:yVal>
        </c:ser>
        <c:axId val="74137984"/>
        <c:axId val="74131712"/>
      </c:scatterChart>
      <c:valAx>
        <c:axId val="74123136"/>
        <c:scaling>
          <c:orientation val="minMax"/>
          <c:max val="2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(GHz)</a:t>
                </a:r>
              </a:p>
            </c:rich>
          </c:tx>
          <c:layout/>
        </c:title>
        <c:numFmt formatCode="General" sourceLinked="1"/>
        <c:tickLblPos val="nextTo"/>
        <c:crossAx val="74129792"/>
        <c:crosses val="autoZero"/>
        <c:crossBetween val="midCat"/>
      </c:valAx>
      <c:valAx>
        <c:axId val="74129792"/>
        <c:scaling>
          <c:orientation val="minMax"/>
        </c:scaling>
        <c:axPos val="l"/>
        <c:majorGridlines>
          <c:spPr>
            <a:ln w="9525">
              <a:gradFill flip="none" rotWithShape="1">
                <a:gsLst>
                  <a:gs pos="21000">
                    <a:sysClr val="window" lastClr="FFFFFF">
                      <a:alpha val="50000"/>
                    </a:sysClr>
                  </a:gs>
                  <a:gs pos="30000">
                    <a:srgbClr val="D49E6C"/>
                  </a:gs>
                  <a:gs pos="70000">
                    <a:srgbClr val="A65528"/>
                  </a:gs>
                  <a:gs pos="100000">
                    <a:srgbClr val="663012"/>
                  </a:gs>
                </a:gsLst>
                <a:lin ang="10800000" scaled="1"/>
                <a:tileRect/>
              </a:gra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Dielectric</a:t>
                </a:r>
                <a:r>
                  <a:rPr lang="en-US" baseline="0"/>
                  <a:t> Constant</a:t>
                </a:r>
              </a:p>
            </c:rich>
          </c:tx>
          <c:layout/>
        </c:title>
        <c:numFmt formatCode="General" sourceLinked="1"/>
        <c:tickLblPos val="nextTo"/>
        <c:crossAx val="74123136"/>
        <c:crosses val="autoZero"/>
        <c:crossBetween val="midCat"/>
      </c:valAx>
      <c:valAx>
        <c:axId val="74131712"/>
        <c:scaling>
          <c:orientation val="minMax"/>
        </c:scaling>
        <c:axPos val="r"/>
        <c:majorGridlines>
          <c:spPr>
            <a:ln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0" scaled="1"/>
                <a:tileRect/>
              </a:gradFill>
              <a:prstDash val="dash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Loss Tangent</a:t>
                </a:r>
              </a:p>
            </c:rich>
          </c:tx>
          <c:layout/>
        </c:title>
        <c:numFmt formatCode="General" sourceLinked="1"/>
        <c:tickLblPos val="nextTo"/>
        <c:crossAx val="74137984"/>
        <c:crosses val="max"/>
        <c:crossBetween val="midCat"/>
      </c:valAx>
      <c:valAx>
        <c:axId val="74137984"/>
        <c:scaling>
          <c:orientation val="minMax"/>
        </c:scaling>
        <c:delete val="1"/>
        <c:axPos val="b"/>
        <c:numFmt formatCode="General" sourceLinked="1"/>
        <c:tickLblPos val="nextTo"/>
        <c:crossAx val="74131712"/>
        <c:crosses val="autoZero"/>
        <c:crossBetween val="midCat"/>
      </c:valAx>
    </c:plotArea>
    <c:plotVisOnly val="1"/>
  </c:chart>
  <c:spPr>
    <a:ln w="19050">
      <a:solidFill>
        <a:schemeClr val="tx1"/>
      </a:solidFill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Estimated Attenuation from Conductor &amp; Dielectric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2874209728353534"/>
          <c:y val="2.0138888558526552E-2"/>
        </c:manualLayout>
      </c:layout>
    </c:title>
    <c:plotArea>
      <c:layout>
        <c:manualLayout>
          <c:layoutTarget val="inner"/>
          <c:xMode val="edge"/>
          <c:yMode val="edge"/>
          <c:x val="8.9802525529018226E-2"/>
          <c:y val="0.10462168463547122"/>
          <c:w val="0.8866939730243657"/>
          <c:h val="0.79975712817546252"/>
        </c:manualLayout>
      </c:layout>
      <c:scatterChart>
        <c:scatterStyle val="smoothMarker"/>
        <c:ser>
          <c:idx val="0"/>
          <c:order val="0"/>
          <c:tx>
            <c:v>Input Channel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UserInput!$V$36:$V$120</c:f>
              <c:numCache>
                <c:formatCode>General</c:formatCode>
                <c:ptCount val="85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</c:v>
                </c:pt>
                <c:pt idx="34">
                  <c:v>7.5</c:v>
                </c:pt>
                <c:pt idx="35">
                  <c:v>7.75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12.89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</c:v>
                </c:pt>
                <c:pt idx="63">
                  <c:v>14.75</c:v>
                </c:pt>
                <c:pt idx="64">
                  <c:v>15</c:v>
                </c:pt>
                <c:pt idx="65">
                  <c:v>15.25</c:v>
                </c:pt>
                <c:pt idx="66">
                  <c:v>15.5</c:v>
                </c:pt>
                <c:pt idx="67">
                  <c:v>15.75</c:v>
                </c:pt>
                <c:pt idx="68">
                  <c:v>16</c:v>
                </c:pt>
                <c:pt idx="69">
                  <c:v>16.25</c:v>
                </c:pt>
                <c:pt idx="70">
                  <c:v>16.5</c:v>
                </c:pt>
                <c:pt idx="71">
                  <c:v>16.75</c:v>
                </c:pt>
                <c:pt idx="72">
                  <c:v>17</c:v>
                </c:pt>
                <c:pt idx="73">
                  <c:v>17.25</c:v>
                </c:pt>
                <c:pt idx="74">
                  <c:v>17.5</c:v>
                </c:pt>
                <c:pt idx="75">
                  <c:v>17.75</c:v>
                </c:pt>
                <c:pt idx="76">
                  <c:v>18</c:v>
                </c:pt>
                <c:pt idx="77">
                  <c:v>18.25</c:v>
                </c:pt>
                <c:pt idx="78">
                  <c:v>18.5</c:v>
                </c:pt>
                <c:pt idx="79">
                  <c:v>18.75</c:v>
                </c:pt>
                <c:pt idx="80">
                  <c:v>19</c:v>
                </c:pt>
                <c:pt idx="81">
                  <c:v>19.25</c:v>
                </c:pt>
                <c:pt idx="82">
                  <c:v>19.5</c:v>
                </c:pt>
                <c:pt idx="83">
                  <c:v>19.75</c:v>
                </c:pt>
                <c:pt idx="84">
                  <c:v>20</c:v>
                </c:pt>
              </c:numCache>
            </c:numRef>
          </c:xVal>
          <c:yVal>
            <c:numRef>
              <c:f>UserInput!$U$36:$U$120</c:f>
              <c:numCache>
                <c:formatCode>0.0000</c:formatCode>
                <c:ptCount val="85"/>
                <c:pt idx="0">
                  <c:v>1.487955870699759E-2</c:v>
                </c:pt>
                <c:pt idx="1">
                  <c:v>1.4147300555135599E-2</c:v>
                </c:pt>
                <c:pt idx="2">
                  <c:v>2.142093493023077E-2</c:v>
                </c:pt>
                <c:pt idx="3">
                  <c:v>2.7609514214609394E-2</c:v>
                </c:pt>
                <c:pt idx="4">
                  <c:v>3.3251324864785436E-2</c:v>
                </c:pt>
                <c:pt idx="5">
                  <c:v>3.8552143209110212E-2</c:v>
                </c:pt>
                <c:pt idx="6">
                  <c:v>6.2456618720065443E-2</c:v>
                </c:pt>
                <c:pt idx="7">
                  <c:v>8.4307745127434608E-2</c:v>
                </c:pt>
                <c:pt idx="8">
                  <c:v>0.10520867674136414</c:v>
                </c:pt>
                <c:pt idx="9">
                  <c:v>0.12556977678929984</c:v>
                </c:pt>
                <c:pt idx="10">
                  <c:v>0.14559459657412793</c:v>
                </c:pt>
                <c:pt idx="11">
                  <c:v>0.16540040417827495</c:v>
                </c:pt>
                <c:pt idx="12">
                  <c:v>0.18506130537670995</c:v>
                </c:pt>
                <c:pt idx="13">
                  <c:v>0.20462712586867199</c:v>
                </c:pt>
                <c:pt idx="14">
                  <c:v>0.22413284948140033</c:v>
                </c:pt>
                <c:pt idx="15">
                  <c:v>0.24360380423816702</c:v>
                </c:pt>
                <c:pt idx="16">
                  <c:v>0.26305872348921489</c:v>
                </c:pt>
                <c:pt idx="17">
                  <c:v>0.28251165740638273</c:v>
                </c:pt>
                <c:pt idx="18">
                  <c:v>0.30197322222149831</c:v>
                </c:pt>
                <c:pt idx="19">
                  <c:v>0.32145144800390413</c:v>
                </c:pt>
                <c:pt idx="20">
                  <c:v>0.34095237253886829</c:v>
                </c:pt>
                <c:pt idx="21">
                  <c:v>0.36048046877602258</c:v>
                </c:pt>
                <c:pt idx="22">
                  <c:v>0.38003895978241287</c:v>
                </c:pt>
                <c:pt idx="23">
                  <c:v>0.39963005560399034</c:v>
                </c:pt>
                <c:pt idx="24">
                  <c:v>0.4192551346379122</c:v>
                </c:pt>
                <c:pt idx="25">
                  <c:v>0.43891488475446078</c:v>
                </c:pt>
                <c:pt idx="26">
                  <c:v>0.45860941468123373</c:v>
                </c:pt>
                <c:pt idx="27">
                  <c:v>0.47833834305191025</c:v>
                </c:pt>
                <c:pt idx="28">
                  <c:v>0.4981008704285329</c:v>
                </c:pt>
                <c:pt idx="29">
                  <c:v>0.51789583816867168</c:v>
                </c:pt>
                <c:pt idx="30">
                  <c:v>0.53772177700343926</c:v>
                </c:pt>
                <c:pt idx="31">
                  <c:v>0.55757694747742592</c:v>
                </c:pt>
                <c:pt idx="32">
                  <c:v>0.57745937388551905</c:v>
                </c:pt>
                <c:pt idx="33">
                  <c:v>0.59736687296378665</c:v>
                </c:pt>
                <c:pt idx="34">
                  <c:v>0.61729707831148484</c:v>
                </c:pt>
                <c:pt idx="35">
                  <c:v>0.63724746131110099</c:v>
                </c:pt>
                <c:pt idx="36">
                  <c:v>0.65721534915393987</c:v>
                </c:pt>
                <c:pt idx="37">
                  <c:v>0.67719794045661175</c:v>
                </c:pt>
                <c:pt idx="38">
                  <c:v>0.69719231885929567</c:v>
                </c:pt>
                <c:pt idx="39">
                  <c:v>0.71719546492291064</c:v>
                </c:pt>
                <c:pt idx="40">
                  <c:v>0.73720426658429372</c:v>
                </c:pt>
                <c:pt idx="41">
                  <c:v>0.75721552838246309</c:v>
                </c:pt>
                <c:pt idx="42">
                  <c:v>0.7772259796322829</c:v>
                </c:pt>
                <c:pt idx="43">
                  <c:v>0.79723228169226057</c:v>
                </c:pt>
                <c:pt idx="44">
                  <c:v>0.81723103444927514</c:v>
                </c:pt>
                <c:pt idx="45">
                  <c:v>0.83721878212351775</c:v>
                </c:pt>
                <c:pt idx="46">
                  <c:v>0.85719201848095594</c:v>
                </c:pt>
                <c:pt idx="47">
                  <c:v>0.87714719152745257</c:v>
                </c:pt>
                <c:pt idx="48">
                  <c:v>0.89708070774778004</c:v>
                </c:pt>
                <c:pt idx="49">
                  <c:v>0.91698893594368436</c:v>
                </c:pt>
                <c:pt idx="50">
                  <c:v>0.93686821071757376</c:v>
                </c:pt>
                <c:pt idx="51">
                  <c:v>0.95671483564202719</c:v>
                </c:pt>
                <c:pt idx="52">
                  <c:v>0.97652508614994049</c:v>
                </c:pt>
                <c:pt idx="53">
                  <c:v>0.9962952121755857</c:v>
                </c:pt>
                <c:pt idx="54">
                  <c:v>1.0160214405729657</c:v>
                </c:pt>
                <c:pt idx="55">
                  <c:v>1.0356999773345708</c:v>
                </c:pt>
                <c:pt idx="56">
                  <c:v>1.0466977057515479</c:v>
                </c:pt>
                <c:pt idx="57">
                  <c:v>1.0748987076877434</c:v>
                </c:pt>
                <c:pt idx="58">
                  <c:v>1.0944112265194956</c:v>
                </c:pt>
                <c:pt idx="59">
                  <c:v>1.1138607075281679</c:v>
                </c:pt>
                <c:pt idx="60">
                  <c:v>1.1332432799846957</c:v>
                </c:pt>
                <c:pt idx="61">
                  <c:v>1.1525550624009673</c:v>
                </c:pt>
                <c:pt idx="62">
                  <c:v>1.171792163803195</c:v>
                </c:pt>
                <c:pt idx="63">
                  <c:v>1.190950684915254</c:v>
                </c:pt>
                <c:pt idx="64">
                  <c:v>1.2100267192597973</c:v>
                </c:pt>
                <c:pt idx="65">
                  <c:v>1.2290163541841681</c:v>
                </c:pt>
                <c:pt idx="66">
                  <c:v>1.2479156718174034</c:v>
                </c:pt>
                <c:pt idx="67">
                  <c:v>1.2667207499640143</c:v>
                </c:pt>
                <c:pt idx="68">
                  <c:v>1.2854276629396562</c:v>
                </c:pt>
                <c:pt idx="69">
                  <c:v>1.30403248235332</c:v>
                </c:pt>
                <c:pt idx="70">
                  <c:v>1.3225312778402301</c:v>
                </c:pt>
                <c:pt idx="71">
                  <c:v>1.3409201177492578</c:v>
                </c:pt>
                <c:pt idx="72">
                  <c:v>1.3591950697882875</c:v>
                </c:pt>
                <c:pt idx="73">
                  <c:v>1.3773522016306909</c:v>
                </c:pt>
                <c:pt idx="74">
                  <c:v>1.3953875814857575</c:v>
                </c:pt>
                <c:pt idx="75">
                  <c:v>1.4132972786356992</c:v>
                </c:pt>
                <c:pt idx="76">
                  <c:v>1.4310773639416141</c:v>
                </c:pt>
                <c:pt idx="77">
                  <c:v>1.4487239103205884</c:v>
                </c:pt>
                <c:pt idx="78">
                  <c:v>1.4662329931959399</c:v>
                </c:pt>
                <c:pt idx="79">
                  <c:v>1.4836006909224411</c:v>
                </c:pt>
                <c:pt idx="80">
                  <c:v>1.5008230851881967</c:v>
                </c:pt>
                <c:pt idx="81">
                  <c:v>1.5178962613947435</c:v>
                </c:pt>
                <c:pt idx="82">
                  <c:v>1.5348163090167803</c:v>
                </c:pt>
                <c:pt idx="83">
                  <c:v>1.5515793219428633</c:v>
                </c:pt>
                <c:pt idx="84">
                  <c:v>1.5681813987982653</c:v>
                </c:pt>
              </c:numCache>
            </c:numRef>
          </c:yVal>
          <c:smooth val="1"/>
        </c:ser>
        <c:ser>
          <c:idx val="2"/>
          <c:order val="1"/>
          <c:tx>
            <c:v>KR Max Fitted Attenuation</c:v>
          </c:tx>
          <c:spPr>
            <a:ln w="15875">
              <a:solidFill>
                <a:srgbClr val="FF0000">
                  <a:alpha val="8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'KR Spec'!$B$13:$B$33</c:f>
              <c:numCache>
                <c:formatCode>0.00E+00</c:formatCode>
                <c:ptCount val="21"/>
                <c:pt idx="0">
                  <c:v>1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</c:v>
                </c:pt>
                <c:pt idx="5">
                  <c:v>2.25</c:v>
                </c:pt>
                <c:pt idx="6">
                  <c:v>2.5</c:v>
                </c:pt>
                <c:pt idx="7">
                  <c:v>2.75</c:v>
                </c:pt>
                <c:pt idx="8">
                  <c:v>3</c:v>
                </c:pt>
                <c:pt idx="9">
                  <c:v>3.25</c:v>
                </c:pt>
                <c:pt idx="10">
                  <c:v>3.5</c:v>
                </c:pt>
                <c:pt idx="11">
                  <c:v>3.7500000000000004</c:v>
                </c:pt>
                <c:pt idx="12">
                  <c:v>4</c:v>
                </c:pt>
                <c:pt idx="13">
                  <c:v>4.25</c:v>
                </c:pt>
                <c:pt idx="14">
                  <c:v>4.5</c:v>
                </c:pt>
                <c:pt idx="15">
                  <c:v>4.75</c:v>
                </c:pt>
                <c:pt idx="16">
                  <c:v>5</c:v>
                </c:pt>
                <c:pt idx="17">
                  <c:v>5.25</c:v>
                </c:pt>
                <c:pt idx="18">
                  <c:v>5.5</c:v>
                </c:pt>
                <c:pt idx="19">
                  <c:v>5.75</c:v>
                </c:pt>
                <c:pt idx="20">
                  <c:v>6</c:v>
                </c:pt>
              </c:numCache>
            </c:numRef>
          </c:xVal>
          <c:yVal>
            <c:numRef>
              <c:f>'KR Spec'!$C$13:$C$33</c:f>
              <c:numCache>
                <c:formatCode>0.00E+00</c:formatCode>
                <c:ptCount val="21"/>
                <c:pt idx="0">
                  <c:v>6.7164122132677724</c:v>
                </c:pt>
                <c:pt idx="1">
                  <c:v>7.7500982170117352</c:v>
                </c:pt>
                <c:pt idx="2">
                  <c:v>8.7514391742315407</c:v>
                </c:pt>
                <c:pt idx="3">
                  <c:v>9.734526467178636</c:v>
                </c:pt>
                <c:pt idx="4">
                  <c:v>10.708200923830994</c:v>
                </c:pt>
                <c:pt idx="5">
                  <c:v>11.678304981139654</c:v>
                </c:pt>
                <c:pt idx="6">
                  <c:v>12.648826785432208</c:v>
                </c:pt>
                <c:pt idx="7">
                  <c:v>13.622537581278499</c:v>
                </c:pt>
                <c:pt idx="8">
                  <c:v>14.601372345588093</c:v>
                </c:pt>
                <c:pt idx="9">
                  <c:v>15.586669787441192</c:v>
                </c:pt>
                <c:pt idx="10">
                  <c:v>16.579330444096289</c:v>
                </c:pt>
                <c:pt idx="11">
                  <c:v>17.579924646865791</c:v>
                </c:pt>
                <c:pt idx="12">
                  <c:v>18.588768515690948</c:v>
                </c:pt>
                <c:pt idx="13">
                  <c:v>19.605978844460164</c:v>
                </c:pt>
                <c:pt idx="14">
                  <c:v>20.631513629850605</c:v>
                </c:pt>
                <c:pt idx="15">
                  <c:v>21.665202582942914</c:v>
                </c:pt>
                <c:pt idx="16">
                  <c:v>22.706770493105555</c:v>
                </c:pt>
                <c:pt idx="17">
                  <c:v>23.755855390018517</c:v>
                </c:pt>
                <c:pt idx="18">
                  <c:v>24.812022853016185</c:v>
                </c:pt>
                <c:pt idx="19">
                  <c:v>25.874777421900152</c:v>
                </c:pt>
                <c:pt idx="20">
                  <c:v>26.943571796075975</c:v>
                </c:pt>
              </c:numCache>
            </c:numRef>
          </c:yVal>
          <c:smooth val="1"/>
        </c:ser>
        <c:ser>
          <c:idx val="1"/>
          <c:order val="2"/>
          <c:tx>
            <c:v>KR Max Insertion Loss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'KR Spec'!$B$5:$B$68</c:f>
              <c:numCache>
                <c:formatCode>0.00E+00</c:formatCode>
                <c:ptCount val="64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2.25</c:v>
                </c:pt>
                <c:pt idx="14">
                  <c:v>2.5</c:v>
                </c:pt>
                <c:pt idx="15">
                  <c:v>2.75</c:v>
                </c:pt>
                <c:pt idx="16">
                  <c:v>3</c:v>
                </c:pt>
                <c:pt idx="17">
                  <c:v>3.25</c:v>
                </c:pt>
                <c:pt idx="18">
                  <c:v>3.5</c:v>
                </c:pt>
                <c:pt idx="19">
                  <c:v>3.7500000000000004</c:v>
                </c:pt>
                <c:pt idx="20">
                  <c:v>4</c:v>
                </c:pt>
                <c:pt idx="21">
                  <c:v>4.25</c:v>
                </c:pt>
                <c:pt idx="22">
                  <c:v>4.5</c:v>
                </c:pt>
                <c:pt idx="23">
                  <c:v>4.75</c:v>
                </c:pt>
                <c:pt idx="24">
                  <c:v>5</c:v>
                </c:pt>
                <c:pt idx="25">
                  <c:v>5.25</c:v>
                </c:pt>
                <c:pt idx="26">
                  <c:v>5.5</c:v>
                </c:pt>
                <c:pt idx="27">
                  <c:v>5.75</c:v>
                </c:pt>
                <c:pt idx="28">
                  <c:v>6</c:v>
                </c:pt>
                <c:pt idx="29">
                  <c:v>6.25</c:v>
                </c:pt>
                <c:pt idx="30">
                  <c:v>6.5</c:v>
                </c:pt>
                <c:pt idx="31">
                  <c:v>6.75</c:v>
                </c:pt>
                <c:pt idx="32">
                  <c:v>7</c:v>
                </c:pt>
                <c:pt idx="33">
                  <c:v>7.2500000000000009</c:v>
                </c:pt>
                <c:pt idx="34">
                  <c:v>7.5000000000000009</c:v>
                </c:pt>
                <c:pt idx="35">
                  <c:v>7.7500000000000009</c:v>
                </c:pt>
                <c:pt idx="36">
                  <c:v>8</c:v>
                </c:pt>
                <c:pt idx="37">
                  <c:v>8.25</c:v>
                </c:pt>
                <c:pt idx="38">
                  <c:v>8.5</c:v>
                </c:pt>
                <c:pt idx="39">
                  <c:v>8.75</c:v>
                </c:pt>
                <c:pt idx="40">
                  <c:v>9</c:v>
                </c:pt>
                <c:pt idx="41">
                  <c:v>9.25</c:v>
                </c:pt>
                <c:pt idx="42">
                  <c:v>9.5</c:v>
                </c:pt>
                <c:pt idx="43">
                  <c:v>9.75</c:v>
                </c:pt>
                <c:pt idx="44">
                  <c:v>10</c:v>
                </c:pt>
                <c:pt idx="45">
                  <c:v>10.25</c:v>
                </c:pt>
                <c:pt idx="46">
                  <c:v>10.5</c:v>
                </c:pt>
                <c:pt idx="47">
                  <c:v>10.75</c:v>
                </c:pt>
                <c:pt idx="48">
                  <c:v>11</c:v>
                </c:pt>
                <c:pt idx="49">
                  <c:v>11.25</c:v>
                </c:pt>
                <c:pt idx="50">
                  <c:v>11.5</c:v>
                </c:pt>
                <c:pt idx="51">
                  <c:v>11.75</c:v>
                </c:pt>
                <c:pt idx="52">
                  <c:v>12</c:v>
                </c:pt>
                <c:pt idx="53">
                  <c:v>12.25</c:v>
                </c:pt>
                <c:pt idx="54">
                  <c:v>12.5</c:v>
                </c:pt>
                <c:pt idx="55">
                  <c:v>12.75</c:v>
                </c:pt>
                <c:pt idx="56">
                  <c:v>13</c:v>
                </c:pt>
                <c:pt idx="57">
                  <c:v>13.25</c:v>
                </c:pt>
                <c:pt idx="58">
                  <c:v>13.5</c:v>
                </c:pt>
                <c:pt idx="59">
                  <c:v>13.75</c:v>
                </c:pt>
                <c:pt idx="60">
                  <c:v>14</c:v>
                </c:pt>
                <c:pt idx="61">
                  <c:v>14.25</c:v>
                </c:pt>
                <c:pt idx="62">
                  <c:v>14.500000000000002</c:v>
                </c:pt>
                <c:pt idx="63">
                  <c:v>14.750000000000002</c:v>
                </c:pt>
              </c:numCache>
            </c:numRef>
          </c:xVal>
          <c:yVal>
            <c:numRef>
              <c:f>'KR Spec'!$D$5:$D$68</c:f>
              <c:numCache>
                <c:formatCode>General</c:formatCode>
                <c:ptCount val="64"/>
                <c:pt idx="0">
                  <c:v>0</c:v>
                </c:pt>
                <c:pt idx="1">
                  <c:v>2.0868362540397078</c:v>
                </c:pt>
                <c:pt idx="2">
                  <c:v>2.655491775248338</c:v>
                </c:pt>
                <c:pt idx="3">
                  <c:v>3.1071355992531458</c:v>
                </c:pt>
                <c:pt idx="4">
                  <c:v>3.4988647117191309</c:v>
                </c:pt>
                <c:pt idx="5">
                  <c:v>3.8527903600063125</c:v>
                </c:pt>
                <c:pt idx="6">
                  <c:v>5.3303560989072816</c:v>
                </c:pt>
                <c:pt idx="7">
                  <c:v>6.5759923637648701</c:v>
                </c:pt>
                <c:pt idx="8">
                  <c:v>7.7164122132677724</c:v>
                </c:pt>
                <c:pt idx="9">
                  <c:v>8.800098217011735</c:v>
                </c:pt>
                <c:pt idx="10">
                  <c:v>9.8514391742315421</c:v>
                </c:pt>
                <c:pt idx="11">
                  <c:v>10.884526467178636</c:v>
                </c:pt>
                <c:pt idx="12">
                  <c:v>11.908200923830995</c:v>
                </c:pt>
                <c:pt idx="13">
                  <c:v>12.928304981139654</c:v>
                </c:pt>
                <c:pt idx="14">
                  <c:v>13.948826785432209</c:v>
                </c:pt>
                <c:pt idx="15">
                  <c:v>14.9725375812785</c:v>
                </c:pt>
                <c:pt idx="16">
                  <c:v>16.001372345588095</c:v>
                </c:pt>
                <c:pt idx="17">
                  <c:v>17.036669787441191</c:v>
                </c:pt>
                <c:pt idx="18">
                  <c:v>18.079330444096289</c:v>
                </c:pt>
                <c:pt idx="19">
                  <c:v>19.129924646865792</c:v>
                </c:pt>
                <c:pt idx="20">
                  <c:v>20.188768515690949</c:v>
                </c:pt>
                <c:pt idx="21">
                  <c:v>21.255978844460166</c:v>
                </c:pt>
                <c:pt idx="22">
                  <c:v>22.331513629850605</c:v>
                </c:pt>
                <c:pt idx="23">
                  <c:v>23.415202582942914</c:v>
                </c:pt>
                <c:pt idx="24">
                  <c:v>24.506770493105556</c:v>
                </c:pt>
                <c:pt idx="25">
                  <c:v>25.605855390018519</c:v>
                </c:pt>
                <c:pt idx="26">
                  <c:v>26.712022853016187</c:v>
                </c:pt>
                <c:pt idx="27">
                  <c:v>27.824777421900151</c:v>
                </c:pt>
                <c:pt idx="28">
                  <c:v>28.943571796075975</c:v>
                </c:pt>
                <c:pt idx="29">
                  <c:v>32.517814324419682</c:v>
                </c:pt>
                <c:pt idx="30">
                  <c:v>36.096875158727286</c:v>
                </c:pt>
                <c:pt idx="31">
                  <c:v>39.680091351129789</c:v>
                </c:pt>
                <c:pt idx="32">
                  <c:v>43.266771108879581</c:v>
                </c:pt>
                <c:pt idx="33">
                  <c:v>46.856197370745974</c:v>
                </c:pt>
                <c:pt idx="34">
                  <c:v>50.447630832714978</c:v>
                </c:pt>
                <c:pt idx="35">
                  <c:v>54.040312523218304</c:v>
                </c:pt>
                <c:pt idx="36">
                  <c:v>57.633466007246838</c:v>
                </c:pt>
                <c:pt idx="37">
                  <c:v>61.226299282694342</c:v>
                </c:pt>
                <c:pt idx="38">
                  <c:v>64.818006419881186</c:v>
                </c:pt>
                <c:pt idx="39">
                  <c:v>68.407768985530851</c:v>
                </c:pt>
                <c:pt idx="40">
                  <c:v>71.994757284854302</c:v>
                </c:pt>
                <c:pt idx="41">
                  <c:v>75.578131449358466</c:v>
                </c:pt>
                <c:pt idx="42">
                  <c:v>79.157042393171992</c:v>
                </c:pt>
                <c:pt idx="43">
                  <c:v>82.730632656805966</c:v>
                </c:pt>
                <c:pt idx="44">
                  <c:v>86.298037154131677</c:v>
                </c:pt>
                <c:pt idx="45">
                  <c:v>89.858383835807814</c:v>
                </c:pt>
                <c:pt idx="46">
                  <c:v>93.410794280302724</c:v>
                </c:pt>
                <c:pt idx="47">
                  <c:v>96.954384221941979</c:v>
                </c:pt>
                <c:pt idx="48">
                  <c:v>100.48826402399314</c:v>
                </c:pt>
                <c:pt idx="49">
                  <c:v>104.01153910362247</c:v>
                </c:pt>
                <c:pt idx="50">
                  <c:v>107.52331031457575</c:v>
                </c:pt>
                <c:pt idx="51">
                  <c:v>111.02267429261272</c:v>
                </c:pt>
                <c:pt idx="52">
                  <c:v>114.5087237680323</c:v>
                </c:pt>
                <c:pt idx="53">
                  <c:v>117.9805478490413</c:v>
                </c:pt>
                <c:pt idx="54">
                  <c:v>121.43723227922415</c:v>
                </c:pt>
                <c:pt idx="55">
                  <c:v>124.87785967194853</c:v>
                </c:pt>
                <c:pt idx="56">
                  <c:v>128.30150972418406</c:v>
                </c:pt>
                <c:pt idx="57">
                  <c:v>131.70725941190048</c:v>
                </c:pt>
                <c:pt idx="58">
                  <c:v>135.09418316894966</c:v>
                </c:pt>
                <c:pt idx="59">
                  <c:v>138.46135305110539</c:v>
                </c:pt>
                <c:pt idx="60">
                  <c:v>141.80783888673992</c:v>
                </c:pt>
                <c:pt idx="61">
                  <c:v>145.13270841544281</c:v>
                </c:pt>
                <c:pt idx="62">
                  <c:v>148.4350274157425</c:v>
                </c:pt>
                <c:pt idx="63">
                  <c:v>151.71385982295811</c:v>
                </c:pt>
              </c:numCache>
            </c:numRef>
          </c:yVal>
          <c:smooth val="1"/>
        </c:ser>
        <c:axId val="74307072"/>
        <c:axId val="74308992"/>
      </c:scatterChart>
      <c:valAx>
        <c:axId val="74307072"/>
        <c:scaling>
          <c:orientation val="minMax"/>
          <c:max val="20"/>
        </c:scaling>
        <c:axPos val="t"/>
        <c:majorGridlines/>
        <c:minorGridlines>
          <c:spPr>
            <a:ln>
              <a:solidFill>
                <a:srgbClr val="4F81BD">
                  <a:alpha val="4800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/>
                  <a:t>Frequency (GHz)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548560968156817"/>
              <c:y val="0.94849138317216652"/>
            </c:manualLayout>
          </c:layout>
        </c:title>
        <c:numFmt formatCode="General" sourceLinked="1"/>
        <c:majorTickMark val="none"/>
        <c:tickLblPos val="high"/>
        <c:crossAx val="74308992"/>
        <c:crosses val="autoZero"/>
        <c:crossBetween val="midCat"/>
      </c:valAx>
      <c:valAx>
        <c:axId val="74308992"/>
        <c:scaling>
          <c:orientation val="maxMin"/>
          <c:max val="80"/>
        </c:scaling>
        <c:axPos val="l"/>
        <c:majorGridlines/>
        <c:minorGridlines>
          <c:spPr>
            <a:ln>
              <a:solidFill>
                <a:srgbClr val="4F81BD">
                  <a:alpha val="49000"/>
                </a:srgb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1" i="0" baseline="0"/>
                  <a:t>Attenuation (dB)</a:t>
                </a:r>
                <a:endParaRPr lang="en-US"/>
              </a:p>
            </c:rich>
          </c:tx>
        </c:title>
        <c:numFmt formatCode="General" sourceLinked="0"/>
        <c:tickLblPos val="nextTo"/>
        <c:crossAx val="743070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074403508967958"/>
          <c:y val="0.73641461499757377"/>
          <c:w val="0.21258864478311021"/>
          <c:h val="0.10925093324719599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131233</xdr:colOff>
      <xdr:row>0</xdr:row>
      <xdr:rowOff>170392</xdr:rowOff>
    </xdr:from>
    <xdr:to>
      <xdr:col>20</xdr:col>
      <xdr:colOff>201083</xdr:colOff>
      <xdr:row>4</xdr:row>
      <xdr:rowOff>21167</xdr:rowOff>
    </xdr:to>
    <xdr:sp macro="[0]!Module1.cmd_ChangeParameters_Click" textlink="">
      <xdr:nvSpPr>
        <xdr:cNvPr id="2" name="Rounded Rectangle 1"/>
        <xdr:cNvSpPr/>
      </xdr:nvSpPr>
      <xdr:spPr>
        <a:xfrm>
          <a:off x="12545483" y="170392"/>
          <a:ext cx="1339850" cy="623358"/>
        </a:xfrm>
        <a:prstGeom prst="roundRect">
          <a:avLst/>
        </a:prstGeom>
        <a:solidFill>
          <a:srgbClr val="FF2D2D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CHANGE</a:t>
          </a:r>
          <a:br>
            <a:rPr lang="en-US" sz="1100"/>
          </a:br>
          <a:r>
            <a:rPr lang="en-US" sz="1100"/>
            <a:t>PARAMETERS</a:t>
          </a:r>
        </a:p>
      </xdr:txBody>
    </xdr:sp>
    <xdr:clientData/>
  </xdr:twoCellAnchor>
  <xdr:twoCellAnchor>
    <xdr:from>
      <xdr:col>1</xdr:col>
      <xdr:colOff>0</xdr:colOff>
      <xdr:row>15</xdr:row>
      <xdr:rowOff>21166</xdr:rowOff>
    </xdr:from>
    <xdr:to>
      <xdr:col>4</xdr:col>
      <xdr:colOff>2</xdr:colOff>
      <xdr:row>27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15</xdr:row>
      <xdr:rowOff>21166</xdr:rowOff>
    </xdr:from>
    <xdr:to>
      <xdr:col>10</xdr:col>
      <xdr:colOff>2</xdr:colOff>
      <xdr:row>27</xdr:row>
      <xdr:rowOff>169333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</xdr:colOff>
      <xdr:row>15</xdr:row>
      <xdr:rowOff>21166</xdr:rowOff>
    </xdr:from>
    <xdr:to>
      <xdr:col>15</xdr:col>
      <xdr:colOff>1238251</xdr:colOff>
      <xdr:row>27</xdr:row>
      <xdr:rowOff>169334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0.9087</cdr:y>
    </cdr:from>
    <cdr:to>
      <cdr:x>0.34653</cdr:x>
      <cdr:y>1</cdr:y>
    </cdr:to>
    <cdr:sp macro="" textlink="UserInput!$B$1">
      <cdr:nvSpPr>
        <cdr:cNvPr id="4" name="Rectangle 3"/>
        <cdr:cNvSpPr/>
      </cdr:nvSpPr>
      <cdr:spPr>
        <a:xfrm xmlns:a="http://schemas.openxmlformats.org/drawingml/2006/main">
          <a:off x="0" y="2211917"/>
          <a:ext cx="1111250" cy="222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80E399CD-AE5E-4901-8089-66DD45825209}" type="TxLink">
            <a:rPr lang="en-US" sz="1000" b="0">
              <a:solidFill>
                <a:schemeClr val="bg1">
                  <a:lumMod val="65000"/>
                </a:schemeClr>
              </a:solidFill>
              <a:latin typeface="Eras Bold ITC" pitchFamily="34" charset="0"/>
            </a:rPr>
            <a:pPr/>
            <a:t>Version 2.03</a:t>
          </a:fld>
          <a:endParaRPr lang="en-US" sz="1000" b="0">
            <a:solidFill>
              <a:schemeClr val="bg1">
                <a:lumMod val="65000"/>
              </a:schemeClr>
            </a:solidFill>
            <a:latin typeface="Eras Bold ITC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0.9087</cdr:y>
    </cdr:from>
    <cdr:to>
      <cdr:x>0.35313</cdr:x>
      <cdr:y>1</cdr:y>
    </cdr:to>
    <cdr:sp macro="" textlink="UserInput!$B$1">
      <cdr:nvSpPr>
        <cdr:cNvPr id="4" name="Rectangle 3"/>
        <cdr:cNvSpPr/>
      </cdr:nvSpPr>
      <cdr:spPr>
        <a:xfrm xmlns:a="http://schemas.openxmlformats.org/drawingml/2006/main">
          <a:off x="0" y="2211918"/>
          <a:ext cx="1132416" cy="2222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80E399CD-AE5E-4901-8089-66DD45825209}" type="TxLink">
            <a:rPr lang="en-US" sz="1000" b="0">
              <a:solidFill>
                <a:schemeClr val="bg1">
                  <a:lumMod val="65000"/>
                </a:schemeClr>
              </a:solidFill>
              <a:latin typeface="Eras Bold ITC" pitchFamily="34" charset="0"/>
            </a:rPr>
            <a:pPr/>
            <a:t>Version 2.03</a:t>
          </a:fld>
          <a:endParaRPr lang="en-US" sz="1000" b="0">
            <a:solidFill>
              <a:schemeClr val="bg1">
                <a:lumMod val="65000"/>
              </a:schemeClr>
            </a:solidFill>
            <a:latin typeface="Eras Bold ITC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0.91304</cdr:y>
    </cdr:from>
    <cdr:to>
      <cdr:x>0.35337</cdr:x>
      <cdr:y>1</cdr:y>
    </cdr:to>
    <cdr:sp macro="" textlink="UserInput!$B$1">
      <cdr:nvSpPr>
        <cdr:cNvPr id="4" name="Rectangle 3"/>
        <cdr:cNvSpPr/>
      </cdr:nvSpPr>
      <cdr:spPr>
        <a:xfrm xmlns:a="http://schemas.openxmlformats.org/drawingml/2006/main">
          <a:off x="0" y="2222500"/>
          <a:ext cx="1132416" cy="211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80E399CD-AE5E-4901-8089-66DD45825209}" type="TxLink">
            <a:rPr lang="en-US" sz="1000" b="0">
              <a:solidFill>
                <a:schemeClr val="bg1">
                  <a:lumMod val="65000"/>
                </a:schemeClr>
              </a:solidFill>
              <a:latin typeface="Eras Bold ITC" pitchFamily="34" charset="0"/>
            </a:rPr>
            <a:pPr/>
            <a:t>Version 2.03</a:t>
          </a:fld>
          <a:endParaRPr lang="en-US" sz="1000" b="0">
            <a:solidFill>
              <a:schemeClr val="bg1">
                <a:lumMod val="65000"/>
              </a:schemeClr>
            </a:solidFill>
            <a:latin typeface="Eras Bold ITC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81983" cy="63062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0.10088</cdr:x>
      <cdr:y>0.84028</cdr:y>
    </cdr:from>
    <cdr:to>
      <cdr:x>0.30581</cdr:x>
      <cdr:y>0.89892</cdr:y>
    </cdr:to>
    <cdr:sp macro="" textlink="UserInput!$B$1">
      <cdr:nvSpPr>
        <cdr:cNvPr id="2" name="Rectangle 1"/>
        <cdr:cNvSpPr/>
      </cdr:nvSpPr>
      <cdr:spPr>
        <a:xfrm xmlns:a="http://schemas.openxmlformats.org/drawingml/2006/main">
          <a:off x="875861" y="5298966"/>
          <a:ext cx="1779140" cy="36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F7B62B65-EB7A-4B27-84AC-D38EDA54CD2A}" type="TxLink">
            <a:rPr lang="en-US" sz="1600" b="0">
              <a:solidFill>
                <a:sysClr val="window" lastClr="FFFFFF">
                  <a:lumMod val="65000"/>
                </a:sysClr>
              </a:solidFill>
              <a:latin typeface="Eras Bold ITC" pitchFamily="34" charset="0"/>
            </a:rPr>
            <a:pPr/>
            <a:t>Version 2.03</a:t>
          </a:fld>
          <a:endParaRPr lang="en-US" sz="1600" b="0">
            <a:solidFill>
              <a:sysClr val="window" lastClr="FFFFFF">
                <a:lumMod val="65000"/>
              </a:sysClr>
            </a:solidFill>
            <a:latin typeface="Eras Bold ITC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UserInput"/>
  <dimension ref="A1:V162"/>
  <sheetViews>
    <sheetView tabSelected="1" zoomScale="80" zoomScaleNormal="80" workbookViewId="0"/>
  </sheetViews>
  <sheetFormatPr defaultRowHeight="5.65" customHeight="1"/>
  <cols>
    <col min="1" max="1" width="2.85546875" style="12" customWidth="1"/>
    <col min="2" max="2" width="19.7109375" style="1" customWidth="1"/>
    <col min="3" max="4" width="16.7109375" style="1" customWidth="1"/>
    <col min="5" max="5" width="1.5703125" style="1" customWidth="1"/>
    <col min="6" max="6" width="3.7109375" style="1" customWidth="1"/>
    <col min="7" max="7" width="1.5703125" style="72" customWidth="1"/>
    <col min="8" max="8" width="19.7109375" style="1" customWidth="1"/>
    <col min="9" max="10" width="16.7109375" style="1" customWidth="1"/>
    <col min="11" max="13" width="1.5703125" style="1" customWidth="1"/>
    <col min="14" max="14" width="19.7109375" style="1" customWidth="1"/>
    <col min="15" max="16" width="16.7109375" style="1" customWidth="1"/>
    <col min="17" max="19" width="1.5703125" style="1" customWidth="1"/>
    <col min="20" max="20" width="12.85546875" style="4" customWidth="1"/>
    <col min="21" max="21" width="11.85546875" style="4" customWidth="1"/>
    <col min="22" max="22" width="17" style="3" bestFit="1" customWidth="1"/>
    <col min="23" max="23" width="11.7109375" style="3" customWidth="1"/>
    <col min="24" max="16384" width="9.140625" style="3"/>
  </cols>
  <sheetData>
    <row r="1" spans="2:22" ht="15" customHeight="1" thickBot="1">
      <c r="B1" s="1" t="s">
        <v>44</v>
      </c>
      <c r="C1" s="1" t="s">
        <v>0</v>
      </c>
      <c r="D1" s="2" t="s">
        <v>1</v>
      </c>
      <c r="E1" s="115" t="str">
        <f>CONCATENATE("     ",ROUND(U60,2)," dB")</f>
        <v xml:space="preserve">     0.42 dB</v>
      </c>
      <c r="F1" s="115"/>
      <c r="G1" s="115"/>
      <c r="H1" s="115"/>
      <c r="I1" s="2" t="s">
        <v>2</v>
      </c>
      <c r="J1" s="3" t="str">
        <f>CONCATENATE("     ",ROUND(U91,2)," dB")</f>
        <v xml:space="preserve">     1.04 dB</v>
      </c>
      <c r="N1" s="2" t="s">
        <v>3</v>
      </c>
      <c r="O1" s="1" t="str">
        <f>CONCATENATE("     ",ROUND(U96,2)," dB")</f>
        <v xml:space="preserve">     1.13 dB</v>
      </c>
      <c r="P1" s="3"/>
      <c r="Q1" s="3"/>
      <c r="R1" s="3"/>
    </row>
    <row r="2" spans="2:22" ht="15.75" thickBot="1">
      <c r="B2" s="116" t="s">
        <v>4</v>
      </c>
      <c r="C2" s="117"/>
      <c r="D2" s="118"/>
      <c r="H2" s="116" t="s">
        <v>5</v>
      </c>
      <c r="I2" s="117"/>
      <c r="J2" s="118"/>
      <c r="N2" s="116" t="s">
        <v>6</v>
      </c>
      <c r="O2" s="117"/>
      <c r="P2" s="118"/>
      <c r="Q2" s="9"/>
      <c r="R2" s="9"/>
    </row>
    <row r="3" spans="2:22" ht="15">
      <c r="B3" s="119" t="s">
        <v>7</v>
      </c>
      <c r="C3" s="120"/>
      <c r="D3" s="93">
        <v>1</v>
      </c>
      <c r="F3" s="121" t="str">
        <f>IF(AND(J3=0,P3=0),"no connector included",CONCATENATE("2 connectors - loss at each - ",ROUND(T60,3),"dB loss at 5G - ",ROUND(T91,3),"dB loss at 12.75G - ",ROUND(T96,3),"dB loss at 14G"))</f>
        <v>no connector included</v>
      </c>
      <c r="G3" s="73"/>
      <c r="H3" s="119" t="s">
        <v>7</v>
      </c>
      <c r="I3" s="120"/>
      <c r="J3" s="93">
        <v>0</v>
      </c>
      <c r="M3" s="6"/>
      <c r="N3" s="119" t="s">
        <v>7</v>
      </c>
      <c r="O3" s="120"/>
      <c r="P3" s="93">
        <v>0</v>
      </c>
      <c r="Q3" s="9"/>
      <c r="R3" s="9"/>
      <c r="S3" s="6"/>
    </row>
    <row r="4" spans="2:22" ht="15">
      <c r="B4" s="122" t="s">
        <v>8</v>
      </c>
      <c r="C4" s="123"/>
      <c r="D4" s="94">
        <v>8</v>
      </c>
      <c r="F4" s="121"/>
      <c r="G4" s="73"/>
      <c r="H4" s="122" t="s">
        <v>8</v>
      </c>
      <c r="I4" s="123"/>
      <c r="J4" s="94"/>
      <c r="M4" s="6"/>
      <c r="N4" s="122" t="s">
        <v>8</v>
      </c>
      <c r="O4" s="123"/>
      <c r="P4" s="94"/>
      <c r="Q4" s="9"/>
      <c r="R4" s="9"/>
      <c r="S4" s="6"/>
    </row>
    <row r="5" spans="2:22" ht="15">
      <c r="B5" s="124" t="s">
        <v>9</v>
      </c>
      <c r="C5" s="125"/>
      <c r="D5" s="94">
        <v>0.6</v>
      </c>
      <c r="F5" s="121"/>
      <c r="G5" s="73"/>
      <c r="H5" s="124" t="s">
        <v>9</v>
      </c>
      <c r="I5" s="125"/>
      <c r="J5" s="94"/>
      <c r="M5" s="6"/>
      <c r="N5" s="124" t="s">
        <v>9</v>
      </c>
      <c r="O5" s="125"/>
      <c r="P5" s="94"/>
      <c r="Q5" s="9"/>
      <c r="R5" s="9"/>
      <c r="S5" s="6"/>
    </row>
    <row r="6" spans="2:22" ht="15.75" thickBot="1">
      <c r="B6" s="126" t="s">
        <v>10</v>
      </c>
      <c r="C6" s="127"/>
      <c r="D6" s="95">
        <v>16</v>
      </c>
      <c r="F6" s="121"/>
      <c r="G6" s="73"/>
      <c r="H6" s="126" t="s">
        <v>10</v>
      </c>
      <c r="I6" s="127"/>
      <c r="J6" s="95"/>
      <c r="M6" s="6"/>
      <c r="N6" s="126" t="s">
        <v>10</v>
      </c>
      <c r="O6" s="127"/>
      <c r="P6" s="95"/>
      <c r="Q6" s="9"/>
      <c r="R6" s="9"/>
      <c r="S6" s="6"/>
      <c r="T6" s="131"/>
      <c r="U6" s="131"/>
      <c r="V6" s="7"/>
    </row>
    <row r="7" spans="2:22" ht="15.75" thickBot="1">
      <c r="B7" s="96" t="s">
        <v>11</v>
      </c>
      <c r="C7" s="97" t="s">
        <v>12</v>
      </c>
      <c r="D7" s="98" t="s">
        <v>13</v>
      </c>
      <c r="F7" s="121"/>
      <c r="G7" s="73"/>
      <c r="H7" s="96" t="s">
        <v>11</v>
      </c>
      <c r="I7" s="97" t="s">
        <v>12</v>
      </c>
      <c r="J7" s="98" t="s">
        <v>13</v>
      </c>
      <c r="M7" s="6"/>
      <c r="N7" s="96" t="s">
        <v>11</v>
      </c>
      <c r="O7" s="97" t="s">
        <v>12</v>
      </c>
      <c r="P7" s="98" t="s">
        <v>13</v>
      </c>
      <c r="Q7" s="9"/>
      <c r="R7" s="9"/>
      <c r="S7" s="6"/>
      <c r="T7" s="131"/>
      <c r="U7" s="131"/>
      <c r="V7" s="7"/>
    </row>
    <row r="8" spans="2:22" ht="15">
      <c r="B8" s="99">
        <v>100000000</v>
      </c>
      <c r="C8" s="100">
        <v>3.6</v>
      </c>
      <c r="D8" s="101">
        <v>9.1999999999999998E-3</v>
      </c>
      <c r="E8" s="3"/>
      <c r="F8" s="121"/>
      <c r="G8" s="73"/>
      <c r="H8" s="99">
        <v>100000000</v>
      </c>
      <c r="I8" s="109"/>
      <c r="J8" s="110"/>
      <c r="K8" s="3"/>
      <c r="L8" s="3"/>
      <c r="M8" s="6"/>
      <c r="N8" s="99">
        <v>100000000</v>
      </c>
      <c r="O8" s="109"/>
      <c r="P8" s="110"/>
      <c r="Q8" s="9"/>
      <c r="R8" s="9"/>
      <c r="S8" s="6"/>
      <c r="T8" s="131"/>
      <c r="U8" s="131"/>
      <c r="V8" s="7"/>
    </row>
    <row r="9" spans="2:22" ht="15">
      <c r="B9" s="102">
        <v>1000000000</v>
      </c>
      <c r="C9" s="100">
        <v>3.6</v>
      </c>
      <c r="D9" s="101">
        <v>9.1999999999999998E-3</v>
      </c>
      <c r="E9" s="8"/>
      <c r="F9" s="121"/>
      <c r="G9" s="73"/>
      <c r="H9" s="102">
        <v>1000000000</v>
      </c>
      <c r="I9" s="111"/>
      <c r="J9" s="94"/>
      <c r="K9" s="8"/>
      <c r="L9" s="8"/>
      <c r="M9" s="6"/>
      <c r="N9" s="102">
        <v>1000000000</v>
      </c>
      <c r="O9" s="111"/>
      <c r="P9" s="94"/>
      <c r="Q9" s="9"/>
      <c r="R9" s="9"/>
      <c r="S9" s="6"/>
      <c r="T9" s="78"/>
      <c r="U9" s="23"/>
    </row>
    <row r="10" spans="2:22" ht="15">
      <c r="B10" s="102">
        <v>2000000000</v>
      </c>
      <c r="C10" s="100">
        <v>3.5</v>
      </c>
      <c r="D10" s="101">
        <v>1.15E-2</v>
      </c>
      <c r="E10" s="8"/>
      <c r="F10" s="121"/>
      <c r="G10" s="73"/>
      <c r="H10" s="102">
        <v>2000000000</v>
      </c>
      <c r="I10" s="111"/>
      <c r="J10" s="94"/>
      <c r="K10" s="8"/>
      <c r="L10" s="8"/>
      <c r="M10" s="6"/>
      <c r="N10" s="102">
        <v>2000000000</v>
      </c>
      <c r="O10" s="111"/>
      <c r="P10" s="94"/>
      <c r="Q10" s="9"/>
      <c r="R10" s="9"/>
      <c r="S10" s="6"/>
      <c r="T10" s="78"/>
      <c r="U10" s="23"/>
    </row>
    <row r="11" spans="2:22" ht="15">
      <c r="B11" s="102">
        <v>5000000000</v>
      </c>
      <c r="C11" s="100">
        <v>3.5</v>
      </c>
      <c r="D11" s="101">
        <v>1.15E-2</v>
      </c>
      <c r="E11" s="8"/>
      <c r="F11" s="121"/>
      <c r="G11" s="73"/>
      <c r="H11" s="102">
        <v>5000000000</v>
      </c>
      <c r="I11" s="111"/>
      <c r="J11" s="94"/>
      <c r="K11" s="8"/>
      <c r="L11" s="8"/>
      <c r="M11" s="6"/>
      <c r="N11" s="102">
        <v>5000000000</v>
      </c>
      <c r="O11" s="111"/>
      <c r="P11" s="94"/>
      <c r="Q11" s="9"/>
      <c r="R11" s="9"/>
      <c r="S11" s="6"/>
      <c r="T11" s="78"/>
      <c r="U11" s="23"/>
    </row>
    <row r="12" spans="2:22" ht="15">
      <c r="B12" s="102">
        <v>10000000000</v>
      </c>
      <c r="C12" s="100">
        <v>3.4</v>
      </c>
      <c r="D12" s="101">
        <v>1.2500000000000001E-2</v>
      </c>
      <c r="E12" s="8"/>
      <c r="F12" s="121"/>
      <c r="G12" s="73"/>
      <c r="H12" s="102">
        <v>10000000000</v>
      </c>
      <c r="I12" s="111"/>
      <c r="J12" s="94"/>
      <c r="K12" s="8"/>
      <c r="L12" s="8"/>
      <c r="M12" s="6"/>
      <c r="N12" s="102">
        <v>10000000000</v>
      </c>
      <c r="O12" s="111"/>
      <c r="P12" s="94"/>
      <c r="Q12" s="9"/>
      <c r="R12" s="9"/>
      <c r="S12" s="6"/>
      <c r="T12" s="78"/>
      <c r="U12" s="23"/>
    </row>
    <row r="13" spans="2:22" ht="15.75" thickBot="1">
      <c r="B13" s="103">
        <v>20000000000</v>
      </c>
      <c r="C13" s="104">
        <v>3.2</v>
      </c>
      <c r="D13" s="105">
        <v>1.4E-2</v>
      </c>
      <c r="E13" s="8"/>
      <c r="F13" s="121"/>
      <c r="G13" s="73"/>
      <c r="H13" s="112">
        <v>20000000000</v>
      </c>
      <c r="I13" s="113"/>
      <c r="J13" s="95"/>
      <c r="K13" s="8"/>
      <c r="L13" s="8"/>
      <c r="M13" s="6"/>
      <c r="N13" s="112">
        <v>20000000000</v>
      </c>
      <c r="O13" s="113"/>
      <c r="P13" s="95"/>
      <c r="Q13" s="9"/>
      <c r="R13" s="9"/>
      <c r="S13" s="6"/>
      <c r="T13" s="78"/>
      <c r="U13" s="23"/>
    </row>
    <row r="14" spans="2:22" ht="15.75" thickBot="1">
      <c r="B14" s="106" t="s">
        <v>45</v>
      </c>
      <c r="C14" s="107">
        <v>20</v>
      </c>
      <c r="D14" s="108">
        <v>6.0000002122251317E-7</v>
      </c>
      <c r="E14" s="8"/>
      <c r="F14" s="121"/>
      <c r="G14" s="73"/>
      <c r="H14" s="114"/>
      <c r="I14" s="107"/>
      <c r="J14" s="108"/>
      <c r="K14" s="8"/>
      <c r="L14" s="8"/>
      <c r="M14" s="6"/>
      <c r="N14" s="114"/>
      <c r="O14" s="107"/>
      <c r="P14" s="108"/>
      <c r="Q14" s="9"/>
      <c r="R14" s="9"/>
      <c r="S14" s="6"/>
      <c r="T14" s="78"/>
      <c r="U14" s="23"/>
    </row>
    <row r="15" spans="2:22" ht="15">
      <c r="B15" s="10"/>
      <c r="C15" s="11"/>
      <c r="D15" s="11"/>
      <c r="E15" s="8"/>
      <c r="F15" s="121"/>
      <c r="G15" s="73"/>
      <c r="H15" s="10"/>
      <c r="I15" s="11"/>
      <c r="J15" s="11"/>
      <c r="K15" s="8"/>
      <c r="L15" s="8"/>
      <c r="M15" s="6"/>
      <c r="N15" s="10"/>
      <c r="O15" s="11"/>
      <c r="P15" s="11"/>
      <c r="Q15" s="9"/>
      <c r="R15" s="9"/>
      <c r="S15" s="6"/>
      <c r="T15" s="78"/>
      <c r="U15" s="23"/>
    </row>
    <row r="16" spans="2:22" ht="15">
      <c r="B16" s="3"/>
      <c r="C16" s="3"/>
      <c r="D16" s="3"/>
      <c r="E16" s="8"/>
      <c r="F16" s="121"/>
      <c r="G16" s="73"/>
      <c r="H16" s="3"/>
      <c r="I16" s="3"/>
      <c r="J16" s="3"/>
      <c r="K16" s="8"/>
      <c r="L16" s="8"/>
      <c r="M16" s="6"/>
      <c r="N16" s="3"/>
      <c r="O16" s="3"/>
      <c r="P16" s="3"/>
      <c r="Q16" s="3"/>
      <c r="R16" s="3"/>
      <c r="S16" s="6"/>
      <c r="T16" s="78"/>
      <c r="U16" s="23"/>
    </row>
    <row r="17" spans="1:21" ht="15">
      <c r="E17" s="8"/>
      <c r="F17" s="121"/>
      <c r="G17" s="73"/>
      <c r="K17" s="8"/>
      <c r="L17" s="8"/>
      <c r="M17" s="6"/>
      <c r="S17" s="6"/>
      <c r="T17" s="78"/>
      <c r="U17" s="23"/>
    </row>
    <row r="18" spans="1:21" ht="15">
      <c r="E18" s="8"/>
      <c r="F18" s="121"/>
      <c r="G18" s="73"/>
      <c r="K18" s="8"/>
      <c r="L18" s="8"/>
      <c r="M18" s="6"/>
      <c r="S18" s="6"/>
      <c r="T18" s="78"/>
      <c r="U18" s="23"/>
    </row>
    <row r="19" spans="1:21" ht="15">
      <c r="E19" s="8"/>
      <c r="F19" s="121"/>
      <c r="G19" s="73"/>
      <c r="K19" s="8"/>
      <c r="L19" s="8"/>
      <c r="M19" s="6"/>
      <c r="S19" s="6"/>
      <c r="T19" s="78"/>
      <c r="U19" s="23"/>
    </row>
    <row r="20" spans="1:21" ht="15">
      <c r="E20" s="8"/>
      <c r="F20" s="121"/>
      <c r="G20" s="73"/>
      <c r="K20" s="8"/>
      <c r="L20" s="8"/>
      <c r="M20" s="6"/>
      <c r="S20" s="6"/>
      <c r="T20" s="78"/>
      <c r="U20" s="23"/>
    </row>
    <row r="21" spans="1:21" ht="15">
      <c r="E21" s="8"/>
      <c r="F21" s="121"/>
      <c r="G21" s="73"/>
      <c r="K21" s="8"/>
      <c r="L21" s="8"/>
      <c r="M21" s="6"/>
      <c r="S21" s="6"/>
      <c r="T21" s="78"/>
      <c r="U21" s="23"/>
    </row>
    <row r="22" spans="1:21" ht="15">
      <c r="E22" s="8"/>
      <c r="F22" s="121"/>
      <c r="G22" s="73"/>
      <c r="K22" s="8"/>
      <c r="L22" s="8"/>
      <c r="M22" s="6"/>
      <c r="S22" s="6"/>
      <c r="T22" s="78"/>
      <c r="U22" s="23"/>
    </row>
    <row r="23" spans="1:21" ht="15">
      <c r="E23" s="8"/>
      <c r="F23" s="121"/>
      <c r="G23" s="73"/>
      <c r="K23" s="8"/>
      <c r="L23" s="8"/>
      <c r="M23" s="6"/>
      <c r="S23" s="6"/>
      <c r="T23" s="78"/>
      <c r="U23" s="23"/>
    </row>
    <row r="24" spans="1:21" ht="15">
      <c r="E24" s="8"/>
      <c r="F24" s="121"/>
      <c r="G24" s="73"/>
      <c r="K24" s="8"/>
      <c r="L24" s="8"/>
      <c r="M24" s="6"/>
      <c r="S24" s="6"/>
      <c r="T24" s="78"/>
      <c r="U24" s="23"/>
    </row>
    <row r="25" spans="1:21" ht="15">
      <c r="E25" s="8"/>
      <c r="F25" s="121"/>
      <c r="G25" s="73"/>
      <c r="K25" s="8"/>
      <c r="L25" s="8"/>
      <c r="M25" s="6"/>
      <c r="S25" s="6"/>
      <c r="T25" s="78"/>
      <c r="U25" s="23"/>
    </row>
    <row r="26" spans="1:21" ht="15">
      <c r="E26" s="8"/>
      <c r="F26" s="121"/>
      <c r="G26" s="73"/>
      <c r="K26" s="8"/>
      <c r="L26" s="8"/>
      <c r="M26" s="6"/>
      <c r="S26" s="6"/>
      <c r="T26" s="78"/>
      <c r="U26" s="23"/>
    </row>
    <row r="27" spans="1:21" ht="15">
      <c r="E27" s="8"/>
      <c r="F27" s="121"/>
      <c r="G27" s="73"/>
      <c r="K27" s="8"/>
      <c r="L27" s="8"/>
      <c r="M27" s="6"/>
      <c r="S27" s="6"/>
      <c r="T27" s="78"/>
      <c r="U27" s="23"/>
    </row>
    <row r="28" spans="1:21" ht="15.75" thickBot="1">
      <c r="E28" s="8"/>
      <c r="F28" s="121"/>
      <c r="G28" s="73"/>
      <c r="K28" s="8"/>
      <c r="L28" s="8"/>
      <c r="M28" s="6"/>
      <c r="S28" s="6"/>
      <c r="T28" s="78"/>
      <c r="U28" s="23"/>
    </row>
    <row r="29" spans="1:21" s="16" customFormat="1" ht="12" customHeight="1">
      <c r="A29" s="13"/>
      <c r="B29" s="128" t="s">
        <v>14</v>
      </c>
      <c r="C29" s="14" t="s">
        <v>15</v>
      </c>
      <c r="D29" s="15">
        <f>INDEX(LINEST(C8:C13,B8:B13^{1,2}),1)</f>
        <v>3.647739516599235E-23</v>
      </c>
      <c r="F29" s="121"/>
      <c r="G29" s="73"/>
      <c r="H29" s="128" t="s">
        <v>14</v>
      </c>
      <c r="I29" s="14" t="s">
        <v>15</v>
      </c>
      <c r="J29" s="15" t="str">
        <f xml:space="preserve"> IF($J$3=0,"n/a", INDEX(LINEST(I8:I13,H8:H13^{1,2}),1))</f>
        <v>n/a</v>
      </c>
      <c r="M29" s="6"/>
      <c r="N29" s="128" t="s">
        <v>14</v>
      </c>
      <c r="O29" s="14" t="s">
        <v>15</v>
      </c>
      <c r="P29" s="15" t="str">
        <f xml:space="preserve"> IF($P$3=0,"n/a", INDEX(LINEST(O8:O13,N8:N13^{1,2}),1) )</f>
        <v>n/a</v>
      </c>
      <c r="Q29" s="83"/>
      <c r="R29" s="83"/>
      <c r="S29" s="6"/>
      <c r="T29" s="24"/>
      <c r="U29" s="24"/>
    </row>
    <row r="30" spans="1:21" s="16" customFormat="1" ht="12">
      <c r="A30" s="13"/>
      <c r="B30" s="129"/>
      <c r="C30" s="17" t="s">
        <v>16</v>
      </c>
      <c r="D30" s="18">
        <f>INDEX(LINEST(C8:C13,B8:B13^{1,2}),1,2)</f>
        <v>-2.0239234831824453E-11</v>
      </c>
      <c r="F30" s="121"/>
      <c r="G30" s="73"/>
      <c r="H30" s="129"/>
      <c r="I30" s="17" t="s">
        <v>16</v>
      </c>
      <c r="J30" s="18" t="str">
        <f xml:space="preserve"> IF($J$3=0,"n/a", INDEX(LINEST(I8:I13,H8:H13^{1,2}),1,2))</f>
        <v>n/a</v>
      </c>
      <c r="M30" s="6"/>
      <c r="N30" s="129"/>
      <c r="O30" s="17" t="s">
        <v>16</v>
      </c>
      <c r="P30" s="18" t="str">
        <f xml:space="preserve"> IF($P$3=0,"n/a", INDEX(LINEST(O8:O13,N8:N13^{1,2}),1,2) )</f>
        <v>n/a</v>
      </c>
      <c r="Q30" s="83"/>
      <c r="R30" s="83"/>
      <c r="S30" s="6"/>
      <c r="T30" s="24"/>
      <c r="U30" s="24"/>
    </row>
    <row r="31" spans="1:21" s="16" customFormat="1" ht="12.75" thickBot="1">
      <c r="A31" s="13"/>
      <c r="B31" s="130"/>
      <c r="C31" s="19" t="s">
        <v>17</v>
      </c>
      <c r="D31" s="20">
        <f>INDEX(LINEST(C8:C13,B8:B13^{1,2}),1,3)</f>
        <v>3.591963577146764</v>
      </c>
      <c r="F31" s="121"/>
      <c r="G31" s="73"/>
      <c r="H31" s="130"/>
      <c r="I31" s="19" t="s">
        <v>17</v>
      </c>
      <c r="J31" s="20" t="str">
        <f>IF($J$3=0,"n/a", INDEX(LINEST(I8:I13,H8:H13^{1,2}),1,3))</f>
        <v>n/a</v>
      </c>
      <c r="M31" s="6"/>
      <c r="N31" s="130"/>
      <c r="O31" s="19" t="s">
        <v>17</v>
      </c>
      <c r="P31" s="20" t="str">
        <f xml:space="preserve"> IF($P$3=0,"n/a", INDEX(LINEST(O8:O13,N8:N13^{1,2}),1,3) )</f>
        <v>n/a</v>
      </c>
      <c r="Q31" s="83"/>
      <c r="R31" s="83"/>
      <c r="S31" s="6"/>
      <c r="T31" s="24"/>
      <c r="U31" s="24"/>
    </row>
    <row r="32" spans="1:21" s="16" customFormat="1" ht="12">
      <c r="A32" s="13"/>
      <c r="B32" s="128" t="s">
        <v>18</v>
      </c>
      <c r="C32" s="14" t="s">
        <v>15</v>
      </c>
      <c r="D32" s="15">
        <f>INDEX(LINEST(D8:D13,B8:B13^{1,2}),1)</f>
        <v>-1.152090891229879E-23</v>
      </c>
      <c r="F32" s="121"/>
      <c r="G32" s="73"/>
      <c r="H32" s="128" t="s">
        <v>18</v>
      </c>
      <c r="I32" s="14" t="s">
        <v>15</v>
      </c>
      <c r="J32" s="15" t="str">
        <f xml:space="preserve"> IF($J$3=0,"n/a", INDEX(LINEST(J8:J13,H8:H13^{1,2}),1))</f>
        <v>n/a</v>
      </c>
      <c r="M32" s="6"/>
      <c r="N32" s="128" t="s">
        <v>18</v>
      </c>
      <c r="O32" s="14" t="s">
        <v>15</v>
      </c>
      <c r="P32" s="15" t="str">
        <f xml:space="preserve"> IF($P$3=0,"n/a", INDEX(LINEST(P8:P13,N8:N13^{1,2}),1) )</f>
        <v>n/a</v>
      </c>
      <c r="Q32" s="83"/>
      <c r="R32" s="83"/>
      <c r="S32" s="6"/>
      <c r="T32" s="24"/>
      <c r="U32" s="24"/>
    </row>
    <row r="33" spans="1:22" s="16" customFormat="1" ht="11.25" customHeight="1">
      <c r="A33" s="13"/>
      <c r="B33" s="129"/>
      <c r="C33" s="17" t="s">
        <v>16</v>
      </c>
      <c r="D33" s="18">
        <f>INDEX(LINEST(D8:D13,B8:B13^{1,2}),1,2)</f>
        <v>4.5443944460223399E-13</v>
      </c>
      <c r="F33" s="121"/>
      <c r="G33" s="73"/>
      <c r="H33" s="129"/>
      <c r="I33" s="17" t="s">
        <v>16</v>
      </c>
      <c r="J33" s="18" t="str">
        <f xml:space="preserve"> IF($J$3=0,"n/a", INDEX(LINEST(J8:J13,H8:H13^{1,2}),1,2) )</f>
        <v>n/a</v>
      </c>
      <c r="M33" s="6"/>
      <c r="N33" s="129"/>
      <c r="O33" s="17" t="s">
        <v>16</v>
      </c>
      <c r="P33" s="18" t="str">
        <f xml:space="preserve"> IF($P$3=0,"n/a", INDEX(LINEST(P8:P13,N8:N13^{1,2}),1,2) )</f>
        <v>n/a</v>
      </c>
      <c r="Q33" s="83"/>
      <c r="R33" s="83"/>
      <c r="S33" s="6"/>
      <c r="T33" s="24"/>
      <c r="U33" s="24"/>
    </row>
    <row r="34" spans="1:22" s="16" customFormat="1" ht="12.75" thickBot="1">
      <c r="A34" s="13"/>
      <c r="B34" s="130"/>
      <c r="C34" s="19" t="s">
        <v>17</v>
      </c>
      <c r="D34" s="20">
        <f>INDEX(LINEST(D8:D13,B8:B13^{1,2}),1,3)</f>
        <v>9.4486756822103959E-3</v>
      </c>
      <c r="G34" s="74"/>
      <c r="H34" s="130"/>
      <c r="I34" s="19" t="s">
        <v>17</v>
      </c>
      <c r="J34" s="20" t="str">
        <f xml:space="preserve"> IF($J$3=0,"n/a", INDEX(LINEST(J8:J13,H8:H13^{1,2}),1,3) )</f>
        <v>n/a</v>
      </c>
      <c r="N34" s="130"/>
      <c r="O34" s="19" t="s">
        <v>17</v>
      </c>
      <c r="P34" s="20" t="str">
        <f xml:space="preserve"> IF($P$3=0,"n/a", INDEX(LINEST(P8:P13,N8:N13^{1,2}),1,3) )</f>
        <v>n/a</v>
      </c>
      <c r="Q34" s="83"/>
      <c r="R34" s="83"/>
      <c r="T34" s="24"/>
      <c r="U34" s="24"/>
    </row>
    <row r="35" spans="1:22" ht="18">
      <c r="A35" s="92" t="s">
        <v>19</v>
      </c>
      <c r="B35" s="1" t="s">
        <v>20</v>
      </c>
      <c r="C35" s="5" t="s">
        <v>12</v>
      </c>
      <c r="D35" s="5" t="s">
        <v>13</v>
      </c>
      <c r="E35" s="84" t="s">
        <v>41</v>
      </c>
      <c r="F35" s="84" t="s">
        <v>42</v>
      </c>
      <c r="G35" s="86" t="s">
        <v>43</v>
      </c>
      <c r="H35" s="1" t="s">
        <v>20</v>
      </c>
      <c r="I35" s="5" t="s">
        <v>12</v>
      </c>
      <c r="J35" s="5" t="s">
        <v>13</v>
      </c>
      <c r="K35" s="84" t="s">
        <v>41</v>
      </c>
      <c r="L35" s="84" t="s">
        <v>42</v>
      </c>
      <c r="M35" s="85" t="s">
        <v>43</v>
      </c>
      <c r="N35" s="1" t="s">
        <v>20</v>
      </c>
      <c r="O35" s="5" t="s">
        <v>12</v>
      </c>
      <c r="P35" s="5" t="s">
        <v>13</v>
      </c>
      <c r="Q35" s="84" t="s">
        <v>41</v>
      </c>
      <c r="R35" s="84" t="s">
        <v>42</v>
      </c>
      <c r="S35" s="85" t="s">
        <v>43</v>
      </c>
      <c r="T35" s="4" t="s">
        <v>21</v>
      </c>
      <c r="U35" s="25" t="s">
        <v>23</v>
      </c>
      <c r="V35" s="1" t="s">
        <v>22</v>
      </c>
    </row>
    <row r="36" spans="1:22" ht="15">
      <c r="A36" s="75">
        <f>SQRT(1/(PI()*56900000*0.00000125663))*SQRT(1/($V36*1000000000))</f>
        <v>2.1099162582697643E-5</v>
      </c>
      <c r="B36" s="1">
        <f xml:space="preserve"> 94.15/( SQRT($C36)*( (($D$4/$D$6)/(1-$D$5/$D$6)) + ((((2/(1-$D$5/$D$6))*LN((1/(1-$D$5/$D$6))+1))-(((1/(1-$D$5/$D$6))-1)*LN((1/((1-$D$5/$D$6)^2))-1)))/PI() ) ) )</f>
        <v>48.603398160111375</v>
      </c>
      <c r="C36" s="5">
        <f t="shared" ref="C36:C99" si="0">$D$29*(V36*10^9)^2 + $D$30*(V36*10^9) + $D$31</f>
        <v>3.5917611884461853</v>
      </c>
      <c r="D36" s="5">
        <f t="shared" ref="D36:D99" si="1">$D$32*(V36*10^9)^2 + $D$33*(V36*10^9) + $D$34</f>
        <v>9.4532189245655276E-3</v>
      </c>
      <c r="E36" s="5">
        <f>IF(    1/(SQRT(PI()*(4*PI()*10^-7*0.999994)*59600000*$V36*10^9)) &gt;= $D$5*0.0000254,                       (20*LOG(EXP(1))/2)  *  ((1/59600000)*39.3700787/($D$5*0.001)*(1/(0.001*$D$4)+1/(6*0.001*($D$6-$D$5)/2)))   *   (1/$B36),                          (20*LOG(EXP(1))/2)  *  ((SQRT(PI()*(4*PI()*10^-7*0.999994)/59600000)*SQRT($V36*10^9)*(1/(0.001*$D$4)+1/(6*0.001*($D$6-$D$5)/2))))/2  *  (1/$B36)     )</f>
        <v>1.4426260615330852E-2</v>
      </c>
      <c r="F36" s="5">
        <f t="shared" ref="F36:F67" si="2" xml:space="preserve"> ( (20*LOG(EXP(1))/2) * 2*PI()*$V36*10^9 * $D36 *SQRT($C36) ) / (299792458*39.3700787 )</f>
        <v>4.1420051653560681E-4</v>
      </c>
      <c r="G36" s="87">
        <f>1 + ((3/2)*($C$14)*4*PI()*($D$14)^2)/(0.0000094*0.00000814)/(1+$A36/$D$14+$A36^2/2/($D$14)^2)</f>
        <v>1.0027101669776839</v>
      </c>
      <c r="H36" s="1" t="str">
        <f xml:space="preserve"> IF($J$3=0,"n/a", 94.15/( SQRT($I36)*( (($J$4/$J$6)/(1-$J$5/$J$6)) + ((((2/(1-$J$5/$J$6))*LN((1/(1-$J$5/$J$6))+1))-(((1/(1-$J$5/$J$6))-1)*LN((1/((1-$J$5/$J$6)^2))-1)))/PI() ) ) ))</f>
        <v>n/a</v>
      </c>
      <c r="I36" s="5" t="str">
        <f xml:space="preserve"> IF($J$3=0,"n/a", $J$29*(V36*10^9)^2 + $J$30*(V36*10^9) + $J$31)</f>
        <v>n/a</v>
      </c>
      <c r="J36" s="5" t="str">
        <f xml:space="preserve"> IF($J$3=0,"n/a", $J$32*(V36*10^9)^2 + $J$33*(V36*10^9) + $J$34)</f>
        <v>n/a</v>
      </c>
      <c r="K36" s="5" t="str">
        <f xml:space="preserve"> IF($J$3=0,"n/a", IF(    1/(SQRT(PI()*(4*PI()*10^-7*0.999994)*59600000*$V36*10^9)) &gt;= $J$5*0.0000254,                       (20*LOG(EXP(1))/2)  *  ((1/59600000)*39.3700787/($J$5*0.001)*(1/(0.001*$J$4)+1/(6*0.001*($J$6-$J$5)/2)))   *   (1/$H36),                          (20*LOG(EXP(1))/2)  *  ((SQRT(PI()*(4*PI()*10^-7*0.999994)/59600000)*SQRT($V36*10^9)*(1/(0.001*$J$4)+1/(6*0.001*($J$6-$J$5)/2))))/2  *  (1/$H36)     ))</f>
        <v>n/a</v>
      </c>
      <c r="L36" s="5" t="str">
        <f xml:space="preserve"> IF($J$3=0,"n/a", ( (20*LOG(EXP(1))/2) * 2*PI()*$V36*10^9 * $J36 *SQRT($I36) ) / (299792458*39.3700787 ))</f>
        <v>n/a</v>
      </c>
      <c r="M36" s="5" t="str">
        <f xml:space="preserve"> IF($J$3=0,"n/a", 1 + ((3/2)*($I$14)*4*PI()*($J$14)^2)/(0.0000094*0.00000814)/(1+$A36/$J$14+$A36^2/2/($J$14)^2)  )</f>
        <v>n/a</v>
      </c>
      <c r="N36" s="1" t="str">
        <f xml:space="preserve"> IF($P$3=0,"n/a", 94.15/( SQRT($O36)*( (($P$4/$P$6)/(1-$P$5/$P$6)) + ((((2/(1-$P$5/$P$6))*LN((1/(1-$P$5/$P$6))+1))-(((1/(1-$P$5/$P$6))-1)*LN((1/((1-$P$5/$P$6)^2))-1)))/PI() ) ) ) )</f>
        <v>n/a</v>
      </c>
      <c r="O36" s="5" t="str">
        <f xml:space="preserve"> IF($P$3=0,"n/a", $P$29*(V36*10^9)^2 + $P$30*(V36*10^9) + $P$31 )</f>
        <v>n/a</v>
      </c>
      <c r="P36" s="5" t="str">
        <f xml:space="preserve"> IF($P$3=0,"n/a", $P$32*(V36*10^9)^2 + $P$33*(V36*10^9) + $P$34 )</f>
        <v>n/a</v>
      </c>
      <c r="Q36" s="5" t="str">
        <f xml:space="preserve"> IF($P$3=0,"n/a", IF(    1/(SQRT(PI()*(4*PI()*10^-7*0.999994)*59600000*$V36*10^9)) &gt;= $P$5*0.0000254,                       (20*LOG(EXP(1))/2)  *  ((1/59600000)*39.3700787/($P$5*0.001)*(1/(0.001*$P$4)+1/(6*0.001*($P$6-$P$5)/2)))   *   (1/$N36),                          (20*LOG(EXP(1))/2)  *  ((SQRT(PI()*(4*PI()*10^-7*0.999994)/59600000)*SQRT($V36*10^9)*(1/(0.001*$P$4)+1/(6*0.001*($P$6-$P$5)/2))))/2  *  (1/$N36)     ))</f>
        <v>n/a</v>
      </c>
      <c r="R36" s="5" t="str">
        <f xml:space="preserve"> IF($P$3=0,"n/a", ( (20*LOG(EXP(1))/2) * 2*PI()*$V36*10^9 * $P36 *SQRT($O36) ) / (299792458*39.3700787 ) )</f>
        <v>n/a</v>
      </c>
      <c r="S36" s="5" t="str">
        <f xml:space="preserve"> IF($P$3=0,"n/a", 1 + ((3/2)*($O$14)*4*PI()*($P$14)^2)/(0.0000094*0.00000814)/(1+$A36/$P$14+$A36^2/2/($P$14)^2) )</f>
        <v>n/a</v>
      </c>
      <c r="T36" s="4">
        <f>IF(AND($J$3=0, P$3=0), 0, 0.000009*SQRT($V36*1000000000)-0.000000000012*($V36*1000000000)+1.6E-21*($V36*1000000000)^2)</f>
        <v>0</v>
      </c>
      <c r="U36" s="4">
        <f>F36*$D$3 + E36*G36*$D$3    +    $T36    +   IF(OR(K36="n/a",L36="n/a",M36="n/a"),0, (L36 + K36*M36)*$J$3)    +    $T36    +    IF(OR(Q36="n/a",R36="n/a",S36="n/a"),0, (R36 + Q36*S36)*$P$3)</f>
        <v>1.487955870699759E-2</v>
      </c>
      <c r="V36" s="1">
        <v>0.01</v>
      </c>
    </row>
    <row r="37" spans="1:22" ht="15">
      <c r="A37" s="75">
        <f t="shared" ref="A37:A100" si="3">SQRT(1/(PI()*56900000*0.00000125663))*SQRT(1/($V37*1000000000))</f>
        <v>9.4358323606463929E-6</v>
      </c>
      <c r="B37" s="1">
        <f t="shared" ref="B37:B100" si="4" xml:space="preserve"> 94.15/( SQRT($C37)*( (($D$4/$D$6)/(1-$D$5/$D$6)) + ((((2/(1-$D$5/$D$6))*LN((1/(1-$D$5/$D$6))+1))-(((1/(1-$D$5/$D$6))-1)*LN((1/((1-$D$5/$D$6)^2))-1)))/PI() ) ) )</f>
        <v>48.608876004812458</v>
      </c>
      <c r="C37" s="5">
        <f t="shared" si="0"/>
        <v>3.5909517065986605</v>
      </c>
      <c r="D37" s="5">
        <f t="shared" si="1"/>
        <v>9.4713688521682275E-3</v>
      </c>
      <c r="E37" s="5">
        <f t="shared" ref="E37:E100" si="5">IF(    1/(SQRT(PI()*(4*PI()*10^-7*0.999994)*59600000*$V37*10^9)) &gt;= $D$5*0.0000254,                       (20*LOG(EXP(1))/2)  *  ((1/59600000)*39.3700787/($D$5*0.001)*(1/(0.001*$D$4)+1/(6*0.001*($D$6-$D$5)/2)))   *   (1/$B37),                          (20*LOG(EXP(1))/2)  *  ((SQRT(PI()*(4*PI()*10^-7*0.999994)/59600000)*SQRT($V37*10^9)*(1/(0.001*$D$4)+1/(6*0.001*($D$6-$D$5)/2))))/2  *  (1/$B37)     )</f>
        <v>1.1921928105258241E-2</v>
      </c>
      <c r="F37" s="5">
        <f t="shared" si="2"/>
        <v>2.0747450181861082E-3</v>
      </c>
      <c r="G37" s="88">
        <f t="shared" ref="G37:G100" si="6">1 + ((3/2)*($C$14)*4*PI()*($D$14)^2)/(0.0000094*0.00000814)/(1+$A37/$D$14+$A37^2/2/($D$14)^2)</f>
        <v>1.0126344858282457</v>
      </c>
      <c r="H37" s="1" t="str">
        <f t="shared" ref="H37:H100" si="7" xml:space="preserve"> IF($J$3=0,"n/a", 94.15/( SQRT($I37)*( (($J$4/$J$6)/(1-$J$5/$J$6)) + ((((2/(1-$J$5/$J$6))*LN((1/(1-$J$5/$J$6))+1))-(((1/(1-$J$5/$J$6))-1)*LN((1/((1-$J$5/$J$6)^2))-1)))/PI() ) ) ))</f>
        <v>n/a</v>
      </c>
      <c r="I37" s="5" t="str">
        <f t="shared" ref="I37:I100" si="8" xml:space="preserve"> IF($J$3=0,"n/a", $J$29*(V37*10^9)^2 + $J$30*(V37*10^9) + $J$31)</f>
        <v>n/a</v>
      </c>
      <c r="J37" s="5" t="str">
        <f t="shared" ref="J37:J100" si="9" xml:space="preserve"> IF($J$3=0,"n/a", $J$32*(V37*10^9)^2 + $J$33*(V37*10^9) + $J$34)</f>
        <v>n/a</v>
      </c>
      <c r="K37" s="5" t="str">
        <f t="shared" ref="K37:K100" si="10" xml:space="preserve"> IF($J$3=0,"n/a", IF(    1/(SQRT(PI()*(4*PI()*10^-7*0.999994)*59600000*$V37*10^9)) &gt;= $J$5*0.0000254,                       (20*LOG(EXP(1))/2)  *  ((1/59600000)*39.3700787/($J$5*0.001)*(1/(0.001*$J$4)+1/(6*0.001*($J$6-$J$5)/2)))   *   (1/$H37),                          (20*LOG(EXP(1))/2)  *  ((SQRT(PI()*(4*PI()*10^-7*0.999994)/59600000)*SQRT($V37*10^9)*(1/(0.001*$J$4)+1/(6*0.001*($J$6-$J$5)/2))))/2  *  (1/$H37)     ))</f>
        <v>n/a</v>
      </c>
      <c r="L37" s="5" t="str">
        <f t="shared" ref="L37:L100" si="11" xml:space="preserve"> IF($J$3=0,"n/a", ( (20*LOG(EXP(1))/2) * 2*PI()*$V37*10^9 * $J37 *SQRT($I37) ) / (299792458*39.3700787 ))</f>
        <v>n/a</v>
      </c>
      <c r="M37" s="5" t="str">
        <f t="shared" ref="M37:M100" si="12" xml:space="preserve"> IF($J$3=0,"n/a", 1 + ((3/2)*($I$14)*4*PI()*($J$14)^2)/(0.0000094*0.00000814)/(1+$A37/$J$14+$A37^2/2/($J$14)^2)  )</f>
        <v>n/a</v>
      </c>
      <c r="N37" s="1" t="str">
        <f t="shared" ref="N37:N100" si="13" xml:space="preserve"> IF($P$3=0,"n/a", 94.15/( SQRT($O37)*( (($P$4/$P$6)/(1-$P$5/$P$6)) + ((((2/(1-$P$5/$P$6))*LN((1/(1-$P$5/$P$6))+1))-(((1/(1-$P$5/$P$6))-1)*LN((1/((1-$P$5/$P$6)^2))-1)))/PI() ) ) ) )</f>
        <v>n/a</v>
      </c>
      <c r="O37" s="5" t="str">
        <f t="shared" ref="O37:O100" si="14" xml:space="preserve"> IF($P$3=0,"n/a", $P$29*(V37*10^9)^2 + $P$30*(V37*10^9) + $P$31 )</f>
        <v>n/a</v>
      </c>
      <c r="P37" s="5" t="str">
        <f t="shared" ref="P37:P100" si="15" xml:space="preserve"> IF($P$3=0,"n/a", $P$32*(V37*10^9)^2 + $P$33*(V37*10^9) + $P$34 )</f>
        <v>n/a</v>
      </c>
      <c r="Q37" s="5" t="str">
        <f t="shared" ref="Q37:Q100" si="16" xml:space="preserve"> IF($P$3=0,"n/a", IF(    1/(SQRT(PI()*(4*PI()*10^-7*0.999994)*59600000*$V37*10^9)) &gt;= $P$5*0.0000254,                       (20*LOG(EXP(1))/2)  *  ((1/59600000)*39.3700787/($P$5*0.001)*(1/(0.001*$P$4)+1/(6*0.001*($P$6-$P$5)/2)))   *   (1/$N37),                          (20*LOG(EXP(1))/2)  *  ((SQRT(PI()*(4*PI()*10^-7*0.999994)/59600000)*SQRT($V37*10^9)*(1/(0.001*$P$4)+1/(6*0.001*($P$6-$P$5)/2))))/2  *  (1/$N37)     ))</f>
        <v>n/a</v>
      </c>
      <c r="R37" s="5" t="str">
        <f t="shared" ref="R37:R100" si="17" xml:space="preserve"> IF($P$3=0,"n/a", ( (20*LOG(EXP(1))/2) * 2*PI()*$V37*10^9 * $P37 *SQRT($O37) ) / (299792458*39.3700787 ) )</f>
        <v>n/a</v>
      </c>
      <c r="S37" s="5" t="str">
        <f t="shared" ref="S37:S100" si="18" xml:space="preserve"> IF($P$3=0,"n/a", 1 + ((3/2)*($O$14)*4*PI()*($P$14)^2)/(0.0000094*0.00000814)/(1+$A37/$P$14+$A37^2/2/($P$14)^2) )</f>
        <v>n/a</v>
      </c>
      <c r="T37" s="4">
        <f>IF(AND($J$3=0, P$3=0), 0, 0.000009*SQRT($V37*1000000000)-0.000000000012*($V37*1000000000)+1.6E-21*($V37*1000000000)^2)</f>
        <v>0</v>
      </c>
      <c r="U37" s="4">
        <f t="shared" ref="U37:U100" si="19">F37*$D$3 + E37*G37*$D$3    +    $T37    +   IF(OR(K37="n/a",L37="n/a",M37="n/a"),0, (L37 + K37*M37)*$J$3)    +    $T37    +    IF(OR(Q37="n/a",R37="n/a",S37="n/a"),0, (R37 + Q37*S37)*$P$3)</f>
        <v>1.4147300555135599E-2</v>
      </c>
      <c r="V37" s="1">
        <v>0.05</v>
      </c>
    </row>
    <row r="38" spans="1:22" ht="15">
      <c r="A38" s="75">
        <f t="shared" si="3"/>
        <v>6.6721410483525333E-6</v>
      </c>
      <c r="B38" s="1">
        <f t="shared" si="4"/>
        <v>48.615724804506385</v>
      </c>
      <c r="C38" s="5">
        <f t="shared" si="0"/>
        <v>3.5899400184375332</v>
      </c>
      <c r="D38" s="5">
        <f t="shared" si="1"/>
        <v>9.4940044175814958E-3</v>
      </c>
      <c r="E38" s="5">
        <f t="shared" si="5"/>
        <v>1.685777722149984E-2</v>
      </c>
      <c r="F38" s="5">
        <f t="shared" si="2"/>
        <v>4.1588209152277119E-3</v>
      </c>
      <c r="G38" s="88">
        <f t="shared" si="6"/>
        <v>1.023985178365481</v>
      </c>
      <c r="H38" s="1" t="str">
        <f t="shared" si="7"/>
        <v>n/a</v>
      </c>
      <c r="I38" s="5" t="str">
        <f t="shared" si="8"/>
        <v>n/a</v>
      </c>
      <c r="J38" s="5" t="str">
        <f t="shared" si="9"/>
        <v>n/a</v>
      </c>
      <c r="K38" s="5" t="str">
        <f t="shared" si="10"/>
        <v>n/a</v>
      </c>
      <c r="L38" s="5" t="str">
        <f t="shared" si="11"/>
        <v>n/a</v>
      </c>
      <c r="M38" s="5" t="str">
        <f t="shared" si="12"/>
        <v>n/a</v>
      </c>
      <c r="N38" s="1" t="str">
        <f t="shared" si="13"/>
        <v>n/a</v>
      </c>
      <c r="O38" s="5" t="str">
        <f t="shared" si="14"/>
        <v>n/a</v>
      </c>
      <c r="P38" s="5" t="str">
        <f t="shared" si="15"/>
        <v>n/a</v>
      </c>
      <c r="Q38" s="5" t="str">
        <f t="shared" si="16"/>
        <v>n/a</v>
      </c>
      <c r="R38" s="5" t="str">
        <f t="shared" si="17"/>
        <v>n/a</v>
      </c>
      <c r="S38" s="5" t="str">
        <f t="shared" si="18"/>
        <v>n/a</v>
      </c>
      <c r="T38" s="4">
        <f t="shared" ref="T38:T101" si="20">IF(AND($J$3=0, P$3=0), 0, 0.000009*SQRT($V38*1000000000)-0.000000000012*($V38*1000000000)+1.6E-21*($V38*1000000000)^2)</f>
        <v>0</v>
      </c>
      <c r="U38" s="4">
        <f t="shared" si="19"/>
        <v>2.142093493023077E-2</v>
      </c>
      <c r="V38" s="1">
        <v>0.1</v>
      </c>
    </row>
    <row r="39" spans="1:22" ht="15">
      <c r="A39" s="75">
        <f t="shared" si="3"/>
        <v>5.4477803534473765E-6</v>
      </c>
      <c r="B39" s="1">
        <f t="shared" si="4"/>
        <v>48.622575264439625</v>
      </c>
      <c r="C39" s="5">
        <f t="shared" si="0"/>
        <v>3.5889285126633816</v>
      </c>
      <c r="D39" s="5">
        <f t="shared" si="1"/>
        <v>9.5165823784502043E-3</v>
      </c>
      <c r="E39" s="5">
        <f t="shared" si="5"/>
        <v>2.0643567302317884E-2</v>
      </c>
      <c r="F39" s="5">
        <f t="shared" si="2"/>
        <v>6.2521856897773311E-3</v>
      </c>
      <c r="G39" s="88">
        <f t="shared" si="6"/>
        <v>1.0345754787465458</v>
      </c>
      <c r="H39" s="1" t="str">
        <f t="shared" si="7"/>
        <v>n/a</v>
      </c>
      <c r="I39" s="5" t="str">
        <f t="shared" si="8"/>
        <v>n/a</v>
      </c>
      <c r="J39" s="5" t="str">
        <f t="shared" si="9"/>
        <v>n/a</v>
      </c>
      <c r="K39" s="5" t="str">
        <f t="shared" si="10"/>
        <v>n/a</v>
      </c>
      <c r="L39" s="5" t="str">
        <f t="shared" si="11"/>
        <v>n/a</v>
      </c>
      <c r="M39" s="5" t="str">
        <f t="shared" si="12"/>
        <v>n/a</v>
      </c>
      <c r="N39" s="1" t="str">
        <f t="shared" si="13"/>
        <v>n/a</v>
      </c>
      <c r="O39" s="5" t="str">
        <f t="shared" si="14"/>
        <v>n/a</v>
      </c>
      <c r="P39" s="5" t="str">
        <f t="shared" si="15"/>
        <v>n/a</v>
      </c>
      <c r="Q39" s="5" t="str">
        <f t="shared" si="16"/>
        <v>n/a</v>
      </c>
      <c r="R39" s="5" t="str">
        <f t="shared" si="17"/>
        <v>n/a</v>
      </c>
      <c r="S39" s="5" t="str">
        <f t="shared" si="18"/>
        <v>n/a</v>
      </c>
      <c r="T39" s="4">
        <f t="shared" si="20"/>
        <v>0</v>
      </c>
      <c r="U39" s="4">
        <f t="shared" si="19"/>
        <v>2.7609514214609394E-2</v>
      </c>
      <c r="V39" s="1">
        <v>0.15</v>
      </c>
    </row>
    <row r="40" spans="1:22" ht="15">
      <c r="A40" s="75">
        <f t="shared" si="3"/>
        <v>4.7179161803231964E-6</v>
      </c>
      <c r="B40" s="1">
        <f t="shared" si="4"/>
        <v>48.629427385085805</v>
      </c>
      <c r="C40" s="5">
        <f t="shared" si="0"/>
        <v>3.5879171892762058</v>
      </c>
      <c r="D40" s="5">
        <f t="shared" si="1"/>
        <v>9.5391027347743514E-3</v>
      </c>
      <c r="E40" s="5">
        <f t="shared" si="5"/>
        <v>2.383377951040885E-2</v>
      </c>
      <c r="F40" s="5">
        <f t="shared" si="2"/>
        <v>8.3547973621675084E-3</v>
      </c>
      <c r="G40" s="88">
        <f t="shared" si="6"/>
        <v>1.0445899900913722</v>
      </c>
      <c r="H40" s="1" t="str">
        <f t="shared" si="7"/>
        <v>n/a</v>
      </c>
      <c r="I40" s="5" t="str">
        <f t="shared" si="8"/>
        <v>n/a</v>
      </c>
      <c r="J40" s="5" t="str">
        <f t="shared" si="9"/>
        <v>n/a</v>
      </c>
      <c r="K40" s="5" t="str">
        <f t="shared" si="10"/>
        <v>n/a</v>
      </c>
      <c r="L40" s="5" t="str">
        <f t="shared" si="11"/>
        <v>n/a</v>
      </c>
      <c r="M40" s="5" t="str">
        <f t="shared" si="12"/>
        <v>n/a</v>
      </c>
      <c r="N40" s="1" t="str">
        <f t="shared" si="13"/>
        <v>n/a</v>
      </c>
      <c r="O40" s="5" t="str">
        <f t="shared" si="14"/>
        <v>n/a</v>
      </c>
      <c r="P40" s="5" t="str">
        <f t="shared" si="15"/>
        <v>n/a</v>
      </c>
      <c r="Q40" s="5" t="str">
        <f t="shared" si="16"/>
        <v>n/a</v>
      </c>
      <c r="R40" s="5" t="str">
        <f t="shared" si="17"/>
        <v>n/a</v>
      </c>
      <c r="S40" s="5" t="str">
        <f t="shared" si="18"/>
        <v>n/a</v>
      </c>
      <c r="T40" s="4">
        <f t="shared" si="20"/>
        <v>0</v>
      </c>
      <c r="U40" s="4">
        <f t="shared" si="19"/>
        <v>3.3251324864785436E-2</v>
      </c>
      <c r="V40" s="1">
        <v>0.2</v>
      </c>
    </row>
    <row r="41" spans="1:22" ht="15">
      <c r="A41" s="75">
        <f t="shared" si="3"/>
        <v>4.2198325165395291E-6</v>
      </c>
      <c r="B41" s="1">
        <f t="shared" si="4"/>
        <v>48.63628116691865</v>
      </c>
      <c r="C41" s="5">
        <f t="shared" si="0"/>
        <v>3.5869060482760058</v>
      </c>
      <c r="D41" s="5">
        <f t="shared" si="1"/>
        <v>9.5615654865539353E-3</v>
      </c>
      <c r="E41" s="5">
        <f t="shared" si="5"/>
        <v>2.664322050471938E-2</v>
      </c>
      <c r="F41" s="5">
        <f t="shared" si="2"/>
        <v>1.0466613974408946E-2</v>
      </c>
      <c r="G41" s="88">
        <f t="shared" si="6"/>
        <v>1.0541341738220575</v>
      </c>
      <c r="H41" s="1" t="str">
        <f t="shared" si="7"/>
        <v>n/a</v>
      </c>
      <c r="I41" s="5" t="str">
        <f t="shared" si="8"/>
        <v>n/a</v>
      </c>
      <c r="J41" s="5" t="str">
        <f t="shared" si="9"/>
        <v>n/a</v>
      </c>
      <c r="K41" s="5" t="str">
        <f t="shared" si="10"/>
        <v>n/a</v>
      </c>
      <c r="L41" s="5" t="str">
        <f t="shared" si="11"/>
        <v>n/a</v>
      </c>
      <c r="M41" s="5" t="str">
        <f t="shared" si="12"/>
        <v>n/a</v>
      </c>
      <c r="N41" s="1" t="str">
        <f t="shared" si="13"/>
        <v>n/a</v>
      </c>
      <c r="O41" s="5" t="str">
        <f t="shared" si="14"/>
        <v>n/a</v>
      </c>
      <c r="P41" s="5" t="str">
        <f t="shared" si="15"/>
        <v>n/a</v>
      </c>
      <c r="Q41" s="5" t="str">
        <f t="shared" si="16"/>
        <v>n/a</v>
      </c>
      <c r="R41" s="5" t="str">
        <f t="shared" si="17"/>
        <v>n/a</v>
      </c>
      <c r="S41" s="5" t="str">
        <f t="shared" si="18"/>
        <v>n/a</v>
      </c>
      <c r="T41" s="4">
        <f t="shared" si="20"/>
        <v>0</v>
      </c>
      <c r="U41" s="4">
        <f t="shared" si="19"/>
        <v>3.8552143209110212E-2</v>
      </c>
      <c r="V41" s="1">
        <v>0.25</v>
      </c>
    </row>
    <row r="42" spans="1:22" ht="15">
      <c r="A42" s="75">
        <f t="shared" si="3"/>
        <v>2.983872187916595E-6</v>
      </c>
      <c r="B42" s="1">
        <f t="shared" si="4"/>
        <v>48.670575010469207</v>
      </c>
      <c r="C42" s="5">
        <f t="shared" si="0"/>
        <v>3.581853079079643</v>
      </c>
      <c r="D42" s="5">
        <f t="shared" si="1"/>
        <v>9.673015177283438E-3</v>
      </c>
      <c r="E42" s="5">
        <f t="shared" si="5"/>
        <v>3.7652654585339847E-2</v>
      </c>
      <c r="F42" s="5">
        <f t="shared" si="2"/>
        <v>2.1162304120996935E-2</v>
      </c>
      <c r="G42" s="88">
        <f t="shared" si="6"/>
        <v>1.0967172183165685</v>
      </c>
      <c r="H42" s="1" t="str">
        <f t="shared" si="7"/>
        <v>n/a</v>
      </c>
      <c r="I42" s="5" t="str">
        <f t="shared" si="8"/>
        <v>n/a</v>
      </c>
      <c r="J42" s="5" t="str">
        <f t="shared" si="9"/>
        <v>n/a</v>
      </c>
      <c r="K42" s="5" t="str">
        <f t="shared" si="10"/>
        <v>n/a</v>
      </c>
      <c r="L42" s="5" t="str">
        <f t="shared" si="11"/>
        <v>n/a</v>
      </c>
      <c r="M42" s="5" t="str">
        <f t="shared" si="12"/>
        <v>n/a</v>
      </c>
      <c r="N42" s="1" t="str">
        <f t="shared" si="13"/>
        <v>n/a</v>
      </c>
      <c r="O42" s="5" t="str">
        <f t="shared" si="14"/>
        <v>n/a</v>
      </c>
      <c r="P42" s="5" t="str">
        <f t="shared" si="15"/>
        <v>n/a</v>
      </c>
      <c r="Q42" s="5" t="str">
        <f t="shared" si="16"/>
        <v>n/a</v>
      </c>
      <c r="R42" s="5" t="str">
        <f t="shared" si="17"/>
        <v>n/a</v>
      </c>
      <c r="S42" s="5" t="str">
        <f t="shared" si="18"/>
        <v>n/a</v>
      </c>
      <c r="T42" s="4">
        <f t="shared" si="20"/>
        <v>0</v>
      </c>
      <c r="U42" s="4">
        <f t="shared" si="19"/>
        <v>6.2456618720065443E-2</v>
      </c>
      <c r="V42" s="1">
        <v>0.5</v>
      </c>
    </row>
    <row r="43" spans="1:22" ht="15">
      <c r="A43" s="75">
        <f t="shared" si="3"/>
        <v>2.4363214393592328E-6</v>
      </c>
      <c r="B43" s="1">
        <f t="shared" si="4"/>
        <v>48.704910454794884</v>
      </c>
      <c r="C43" s="5">
        <f t="shared" si="0"/>
        <v>3.5768046695576765</v>
      </c>
      <c r="D43" s="5">
        <f t="shared" si="1"/>
        <v>9.783024754398904E-3</v>
      </c>
      <c r="E43" s="5">
        <f t="shared" si="5"/>
        <v>4.6082386033123014E-2</v>
      </c>
      <c r="F43" s="5">
        <f t="shared" si="2"/>
        <v>3.2081836527159069E-2</v>
      </c>
      <c r="G43" s="88">
        <f t="shared" si="6"/>
        <v>1.1333160692403537</v>
      </c>
      <c r="H43" s="1" t="str">
        <f t="shared" si="7"/>
        <v>n/a</v>
      </c>
      <c r="I43" s="5" t="str">
        <f t="shared" si="8"/>
        <v>n/a</v>
      </c>
      <c r="J43" s="5" t="str">
        <f t="shared" si="9"/>
        <v>n/a</v>
      </c>
      <c r="K43" s="5" t="str">
        <f t="shared" si="10"/>
        <v>n/a</v>
      </c>
      <c r="L43" s="5" t="str">
        <f t="shared" si="11"/>
        <v>n/a</v>
      </c>
      <c r="M43" s="5" t="str">
        <f t="shared" si="12"/>
        <v>n/a</v>
      </c>
      <c r="N43" s="1" t="str">
        <f t="shared" si="13"/>
        <v>n/a</v>
      </c>
      <c r="O43" s="5" t="str">
        <f t="shared" si="14"/>
        <v>n/a</v>
      </c>
      <c r="P43" s="5" t="str">
        <f t="shared" si="15"/>
        <v>n/a</v>
      </c>
      <c r="Q43" s="5" t="str">
        <f t="shared" si="16"/>
        <v>n/a</v>
      </c>
      <c r="R43" s="5" t="str">
        <f t="shared" si="17"/>
        <v>n/a</v>
      </c>
      <c r="S43" s="5" t="str">
        <f t="shared" si="18"/>
        <v>n/a</v>
      </c>
      <c r="T43" s="4">
        <f t="shared" si="20"/>
        <v>0</v>
      </c>
      <c r="U43" s="4">
        <f t="shared" si="19"/>
        <v>8.4307745127434608E-2</v>
      </c>
      <c r="V43" s="1">
        <v>0.75</v>
      </c>
    </row>
    <row r="44" spans="1:22" ht="15">
      <c r="A44" s="75">
        <f t="shared" si="3"/>
        <v>2.1099162582697645E-6</v>
      </c>
      <c r="B44" s="21">
        <f xml:space="preserve"> 94.15/( SQRT($C44)*( (($D$4/$D$6)/(1-$D$5/$D$6)) + ((((2/(1-$D$5/$D$6))*LN((1/(1-$D$5/$D$6))+1))-(((1/(1-$D$5/$D$6))-1)*LN((1/((1-$D$5/$D$6)^2))-1)))/PI() ) ) )</f>
        <v>48.73928755920894</v>
      </c>
      <c r="C44" s="76">
        <f t="shared" si="0"/>
        <v>3.5717608197101054</v>
      </c>
      <c r="D44" s="76">
        <f t="shared" si="1"/>
        <v>9.8915942179003315E-3</v>
      </c>
      <c r="E44" s="76">
        <f t="shared" si="5"/>
        <v>5.3173824590093191E-2</v>
      </c>
      <c r="F44" s="76">
        <f t="shared" si="2"/>
        <v>4.3219990820984933E-2</v>
      </c>
      <c r="G44" s="89">
        <f t="shared" si="6"/>
        <v>1.1657744463227553</v>
      </c>
      <c r="H44" s="22" t="str">
        <f t="shared" si="7"/>
        <v>n/a</v>
      </c>
      <c r="I44" s="76" t="str">
        <f t="shared" si="8"/>
        <v>n/a</v>
      </c>
      <c r="J44" s="76" t="str">
        <f t="shared" si="9"/>
        <v>n/a</v>
      </c>
      <c r="K44" s="76" t="str">
        <f t="shared" si="10"/>
        <v>n/a</v>
      </c>
      <c r="L44" s="76" t="str">
        <f t="shared" si="11"/>
        <v>n/a</v>
      </c>
      <c r="M44" s="76" t="str">
        <f t="shared" si="12"/>
        <v>n/a</v>
      </c>
      <c r="N44" s="22" t="str">
        <f t="shared" si="13"/>
        <v>n/a</v>
      </c>
      <c r="O44" s="76" t="str">
        <f t="shared" si="14"/>
        <v>n/a</v>
      </c>
      <c r="P44" s="76" t="str">
        <f t="shared" si="15"/>
        <v>n/a</v>
      </c>
      <c r="Q44" s="76" t="str">
        <f t="shared" si="16"/>
        <v>n/a</v>
      </c>
      <c r="R44" s="76" t="str">
        <f t="shared" si="17"/>
        <v>n/a</v>
      </c>
      <c r="S44" s="76" t="str">
        <f t="shared" si="18"/>
        <v>n/a</v>
      </c>
      <c r="T44" s="79">
        <f t="shared" si="20"/>
        <v>0</v>
      </c>
      <c r="U44" s="79">
        <f t="shared" si="19"/>
        <v>0.10520867674136414</v>
      </c>
      <c r="V44" s="71">
        <v>1</v>
      </c>
    </row>
    <row r="45" spans="1:22" ht="15">
      <c r="A45" s="75">
        <f t="shared" si="3"/>
        <v>1.8871664721292784E-6</v>
      </c>
      <c r="B45" s="1">
        <f t="shared" si="4"/>
        <v>48.773706383078618</v>
      </c>
      <c r="C45" s="5">
        <f t="shared" si="0"/>
        <v>3.5667215295369301</v>
      </c>
      <c r="D45" s="5">
        <f t="shared" si="1"/>
        <v>9.9987235677877224E-3</v>
      </c>
      <c r="E45" s="5">
        <f t="shared" si="5"/>
        <v>5.9408190189113898E-2</v>
      </c>
      <c r="F45" s="5">
        <f t="shared" si="2"/>
        <v>5.4571560165404355E-2</v>
      </c>
      <c r="G45" s="88">
        <f t="shared" si="6"/>
        <v>1.1950913905622627</v>
      </c>
      <c r="H45" s="1" t="str">
        <f t="shared" si="7"/>
        <v>n/a</v>
      </c>
      <c r="I45" s="5" t="str">
        <f t="shared" si="8"/>
        <v>n/a</v>
      </c>
      <c r="J45" s="5" t="str">
        <f t="shared" si="9"/>
        <v>n/a</v>
      </c>
      <c r="K45" s="5" t="str">
        <f t="shared" si="10"/>
        <v>n/a</v>
      </c>
      <c r="L45" s="5" t="str">
        <f t="shared" si="11"/>
        <v>n/a</v>
      </c>
      <c r="M45" s="5" t="str">
        <f t="shared" si="12"/>
        <v>n/a</v>
      </c>
      <c r="N45" s="1" t="str">
        <f t="shared" si="13"/>
        <v>n/a</v>
      </c>
      <c r="O45" s="5" t="str">
        <f t="shared" si="14"/>
        <v>n/a</v>
      </c>
      <c r="P45" s="5" t="str">
        <f t="shared" si="15"/>
        <v>n/a</v>
      </c>
      <c r="Q45" s="5" t="str">
        <f t="shared" si="16"/>
        <v>n/a</v>
      </c>
      <c r="R45" s="5" t="str">
        <f t="shared" si="17"/>
        <v>n/a</v>
      </c>
      <c r="S45" s="5" t="str">
        <f t="shared" si="18"/>
        <v>n/a</v>
      </c>
      <c r="T45" s="4">
        <f t="shared" si="20"/>
        <v>0</v>
      </c>
      <c r="U45" s="4">
        <f t="shared" si="19"/>
        <v>0.12556977678929984</v>
      </c>
      <c r="V45" s="1">
        <v>1.25</v>
      </c>
    </row>
    <row r="46" spans="1:22" ht="15">
      <c r="A46" s="75">
        <f t="shared" si="3"/>
        <v>1.7227394109210834E-6</v>
      </c>
      <c r="B46" s="1">
        <f t="shared" si="4"/>
        <v>48.80816698582494</v>
      </c>
      <c r="C46" s="5">
        <f t="shared" si="0"/>
        <v>3.5616867990381507</v>
      </c>
      <c r="D46" s="5">
        <f t="shared" si="1"/>
        <v>1.0104412804061075E-2</v>
      </c>
      <c r="E46" s="5">
        <f t="shared" si="5"/>
        <v>6.5032463659743675E-2</v>
      </c>
      <c r="F46" s="5">
        <f t="shared" si="2"/>
        <v>6.6131351252307916E-2</v>
      </c>
      <c r="G46" s="88">
        <f t="shared" si="6"/>
        <v>1.221901199031604</v>
      </c>
      <c r="H46" s="1" t="str">
        <f t="shared" si="7"/>
        <v>n/a</v>
      </c>
      <c r="I46" s="5" t="str">
        <f t="shared" si="8"/>
        <v>n/a</v>
      </c>
      <c r="J46" s="5" t="str">
        <f t="shared" si="9"/>
        <v>n/a</v>
      </c>
      <c r="K46" s="5" t="str">
        <f t="shared" si="10"/>
        <v>n/a</v>
      </c>
      <c r="L46" s="5" t="str">
        <f t="shared" si="11"/>
        <v>n/a</v>
      </c>
      <c r="M46" s="5" t="str">
        <f t="shared" si="12"/>
        <v>n/a</v>
      </c>
      <c r="N46" s="1" t="str">
        <f t="shared" si="13"/>
        <v>n/a</v>
      </c>
      <c r="O46" s="5" t="str">
        <f t="shared" si="14"/>
        <v>n/a</v>
      </c>
      <c r="P46" s="5" t="str">
        <f t="shared" si="15"/>
        <v>n/a</v>
      </c>
      <c r="Q46" s="5" t="str">
        <f t="shared" si="16"/>
        <v>n/a</v>
      </c>
      <c r="R46" s="5" t="str">
        <f t="shared" si="17"/>
        <v>n/a</v>
      </c>
      <c r="S46" s="5" t="str">
        <f t="shared" si="18"/>
        <v>n/a</v>
      </c>
      <c r="T46" s="4">
        <f t="shared" si="20"/>
        <v>0</v>
      </c>
      <c r="U46" s="4">
        <f t="shared" si="19"/>
        <v>0.14559459657412793</v>
      </c>
      <c r="V46" s="1">
        <v>1.5</v>
      </c>
    </row>
    <row r="47" spans="1:22" ht="15">
      <c r="A47" s="75">
        <f t="shared" si="3"/>
        <v>1.5949467733010642E-6</v>
      </c>
      <c r="B47" s="1">
        <f t="shared" si="4"/>
        <v>48.842669426922406</v>
      </c>
      <c r="C47" s="5">
        <f t="shared" si="0"/>
        <v>3.556656628213767</v>
      </c>
      <c r="D47" s="5">
        <f t="shared" si="1"/>
        <v>1.020866192672039E-2</v>
      </c>
      <c r="E47" s="5">
        <f t="shared" si="5"/>
        <v>7.0193469304445921E-2</v>
      </c>
      <c r="F47" s="5">
        <f t="shared" si="2"/>
        <v>7.7894184296642438E-2</v>
      </c>
      <c r="G47" s="88">
        <f t="shared" si="6"/>
        <v>1.2466433237841124</v>
      </c>
      <c r="H47" s="1" t="str">
        <f t="shared" si="7"/>
        <v>n/a</v>
      </c>
      <c r="I47" s="5" t="str">
        <f t="shared" si="8"/>
        <v>n/a</v>
      </c>
      <c r="J47" s="5" t="str">
        <f t="shared" si="9"/>
        <v>n/a</v>
      </c>
      <c r="K47" s="5" t="str">
        <f t="shared" si="10"/>
        <v>n/a</v>
      </c>
      <c r="L47" s="5" t="str">
        <f t="shared" si="11"/>
        <v>n/a</v>
      </c>
      <c r="M47" s="5" t="str">
        <f t="shared" si="12"/>
        <v>n/a</v>
      </c>
      <c r="N47" s="1" t="str">
        <f t="shared" si="13"/>
        <v>n/a</v>
      </c>
      <c r="O47" s="5" t="str">
        <f t="shared" si="14"/>
        <v>n/a</v>
      </c>
      <c r="P47" s="5" t="str">
        <f t="shared" si="15"/>
        <v>n/a</v>
      </c>
      <c r="Q47" s="5" t="str">
        <f t="shared" si="16"/>
        <v>n/a</v>
      </c>
      <c r="R47" s="5" t="str">
        <f t="shared" si="17"/>
        <v>n/a</v>
      </c>
      <c r="S47" s="5" t="str">
        <f t="shared" si="18"/>
        <v>n/a</v>
      </c>
      <c r="T47" s="4">
        <f t="shared" si="20"/>
        <v>0</v>
      </c>
      <c r="U47" s="4">
        <f t="shared" si="19"/>
        <v>0.16540040417827495</v>
      </c>
      <c r="V47" s="1">
        <v>1.75</v>
      </c>
    </row>
    <row r="48" spans="1:22" ht="15">
      <c r="A48" s="75">
        <f t="shared" si="3"/>
        <v>1.4919360939582975E-6</v>
      </c>
      <c r="B48" s="1">
        <f t="shared" si="4"/>
        <v>48.877213765898773</v>
      </c>
      <c r="C48" s="5">
        <f t="shared" si="0"/>
        <v>3.5516310170637788</v>
      </c>
      <c r="D48" s="5">
        <f t="shared" si="1"/>
        <v>1.0311470935765669E-2</v>
      </c>
      <c r="E48" s="5">
        <f t="shared" si="5"/>
        <v>7.4986940054166659E-2</v>
      </c>
      <c r="F48" s="5">
        <f t="shared" si="2"/>
        <v>8.9854893030481081E-2</v>
      </c>
      <c r="G48" s="88">
        <f t="shared" si="6"/>
        <v>1.2696399169969692</v>
      </c>
      <c r="H48" s="1" t="str">
        <f t="shared" si="7"/>
        <v>n/a</v>
      </c>
      <c r="I48" s="5" t="str">
        <f t="shared" si="8"/>
        <v>n/a</v>
      </c>
      <c r="J48" s="5" t="str">
        <f t="shared" si="9"/>
        <v>n/a</v>
      </c>
      <c r="K48" s="5" t="str">
        <f t="shared" si="10"/>
        <v>n/a</v>
      </c>
      <c r="L48" s="5" t="str">
        <f t="shared" si="11"/>
        <v>n/a</v>
      </c>
      <c r="M48" s="5" t="str">
        <f t="shared" si="12"/>
        <v>n/a</v>
      </c>
      <c r="N48" s="1" t="str">
        <f t="shared" si="13"/>
        <v>n/a</v>
      </c>
      <c r="O48" s="5" t="str">
        <f t="shared" si="14"/>
        <v>n/a</v>
      </c>
      <c r="P48" s="5" t="str">
        <f t="shared" si="15"/>
        <v>n/a</v>
      </c>
      <c r="Q48" s="5" t="str">
        <f t="shared" si="16"/>
        <v>n/a</v>
      </c>
      <c r="R48" s="5" t="str">
        <f t="shared" si="17"/>
        <v>n/a</v>
      </c>
      <c r="S48" s="5" t="str">
        <f t="shared" si="18"/>
        <v>n/a</v>
      </c>
      <c r="T48" s="4">
        <f t="shared" si="20"/>
        <v>0</v>
      </c>
      <c r="U48" s="4">
        <f t="shared" si="19"/>
        <v>0.18506130537670995</v>
      </c>
      <c r="V48" s="1">
        <v>2</v>
      </c>
    </row>
    <row r="49" spans="1:22" ht="15">
      <c r="A49" s="75">
        <f t="shared" si="3"/>
        <v>1.4066108388465094E-6</v>
      </c>
      <c r="B49" s="1">
        <f t="shared" si="4"/>
        <v>48.911800062334706</v>
      </c>
      <c r="C49" s="5">
        <f t="shared" si="0"/>
        <v>3.5466099655881869</v>
      </c>
      <c r="D49" s="5">
        <f t="shared" si="1"/>
        <v>1.041283983119691E-2</v>
      </c>
      <c r="E49" s="5">
        <f t="shared" si="5"/>
        <v>7.9479419813315119E-2</v>
      </c>
      <c r="F49" s="5">
        <f t="shared" si="2"/>
        <v>0.102008324697068</v>
      </c>
      <c r="G49" s="88">
        <f t="shared" si="6"/>
        <v>1.2911367673875791</v>
      </c>
      <c r="H49" s="1" t="str">
        <f t="shared" si="7"/>
        <v>n/a</v>
      </c>
      <c r="I49" s="5" t="str">
        <f t="shared" si="8"/>
        <v>n/a</v>
      </c>
      <c r="J49" s="5" t="str">
        <f t="shared" si="9"/>
        <v>n/a</v>
      </c>
      <c r="K49" s="5" t="str">
        <f t="shared" si="10"/>
        <v>n/a</v>
      </c>
      <c r="L49" s="5" t="str">
        <f t="shared" si="11"/>
        <v>n/a</v>
      </c>
      <c r="M49" s="5" t="str">
        <f t="shared" si="12"/>
        <v>n/a</v>
      </c>
      <c r="N49" s="1" t="str">
        <f t="shared" si="13"/>
        <v>n/a</v>
      </c>
      <c r="O49" s="5" t="str">
        <f t="shared" si="14"/>
        <v>n/a</v>
      </c>
      <c r="P49" s="5" t="str">
        <f t="shared" si="15"/>
        <v>n/a</v>
      </c>
      <c r="Q49" s="5" t="str">
        <f t="shared" si="16"/>
        <v>n/a</v>
      </c>
      <c r="R49" s="5" t="str">
        <f t="shared" si="17"/>
        <v>n/a</v>
      </c>
      <c r="S49" s="5" t="str">
        <f t="shared" si="18"/>
        <v>n/a</v>
      </c>
      <c r="T49" s="4">
        <f t="shared" si="20"/>
        <v>0</v>
      </c>
      <c r="U49" s="4">
        <f t="shared" si="19"/>
        <v>0.20462712586867199</v>
      </c>
      <c r="V49" s="1">
        <v>2.25</v>
      </c>
    </row>
    <row r="50" spans="1:22" ht="15">
      <c r="A50" s="75">
        <f t="shared" si="3"/>
        <v>1.3344282096705067E-6</v>
      </c>
      <c r="B50" s="1">
        <f t="shared" si="4"/>
        <v>48.946428375863569</v>
      </c>
      <c r="C50" s="5">
        <f t="shared" si="0"/>
        <v>3.5415934737869903</v>
      </c>
      <c r="D50" s="5">
        <f t="shared" si="1"/>
        <v>1.0512768613014114E-2</v>
      </c>
      <c r="E50" s="5">
        <f t="shared" si="5"/>
        <v>8.3719393366426934E-2</v>
      </c>
      <c r="F50" s="5">
        <f t="shared" si="2"/>
        <v>0.11434934004483767</v>
      </c>
      <c r="G50" s="88">
        <f t="shared" si="6"/>
        <v>1.3113271014286632</v>
      </c>
      <c r="H50" s="1" t="str">
        <f t="shared" si="7"/>
        <v>n/a</v>
      </c>
      <c r="I50" s="5" t="str">
        <f t="shared" si="8"/>
        <v>n/a</v>
      </c>
      <c r="J50" s="5" t="str">
        <f t="shared" si="9"/>
        <v>n/a</v>
      </c>
      <c r="K50" s="5" t="str">
        <f t="shared" si="10"/>
        <v>n/a</v>
      </c>
      <c r="L50" s="5" t="str">
        <f t="shared" si="11"/>
        <v>n/a</v>
      </c>
      <c r="M50" s="5" t="str">
        <f t="shared" si="12"/>
        <v>n/a</v>
      </c>
      <c r="N50" s="1" t="str">
        <f t="shared" si="13"/>
        <v>n/a</v>
      </c>
      <c r="O50" s="5" t="str">
        <f t="shared" si="14"/>
        <v>n/a</v>
      </c>
      <c r="P50" s="5" t="str">
        <f t="shared" si="15"/>
        <v>n/a</v>
      </c>
      <c r="Q50" s="5" t="str">
        <f t="shared" si="16"/>
        <v>n/a</v>
      </c>
      <c r="R50" s="5" t="str">
        <f t="shared" si="17"/>
        <v>n/a</v>
      </c>
      <c r="S50" s="5" t="str">
        <f t="shared" si="18"/>
        <v>n/a</v>
      </c>
      <c r="T50" s="4">
        <f t="shared" si="20"/>
        <v>0</v>
      </c>
      <c r="U50" s="4">
        <f t="shared" si="19"/>
        <v>0.22413284948140033</v>
      </c>
      <c r="V50" s="1">
        <v>2.5</v>
      </c>
    </row>
    <row r="51" spans="1:22" ht="15">
      <c r="A51" s="75">
        <f t="shared" si="3"/>
        <v>1.2723273759548013E-6</v>
      </c>
      <c r="B51" s="1">
        <f t="shared" si="4"/>
        <v>48.981098766171129</v>
      </c>
      <c r="C51" s="5">
        <f t="shared" si="0"/>
        <v>3.5365815416601896</v>
      </c>
      <c r="D51" s="5">
        <f t="shared" si="1"/>
        <v>1.0611257281217279E-2</v>
      </c>
      <c r="E51" s="5">
        <f t="shared" si="5"/>
        <v>8.7743488881839748E-2</v>
      </c>
      <c r="F51" s="5">
        <f t="shared" si="2"/>
        <v>0.12687281332140815</v>
      </c>
      <c r="G51" s="88">
        <f t="shared" si="6"/>
        <v>1.3303664169765954</v>
      </c>
      <c r="H51" s="1" t="str">
        <f t="shared" si="7"/>
        <v>n/a</v>
      </c>
      <c r="I51" s="5" t="str">
        <f t="shared" si="8"/>
        <v>n/a</v>
      </c>
      <c r="J51" s="5" t="str">
        <f t="shared" si="9"/>
        <v>n/a</v>
      </c>
      <c r="K51" s="5" t="str">
        <f t="shared" si="10"/>
        <v>n/a</v>
      </c>
      <c r="L51" s="5" t="str">
        <f t="shared" si="11"/>
        <v>n/a</v>
      </c>
      <c r="M51" s="5" t="str">
        <f t="shared" si="12"/>
        <v>n/a</v>
      </c>
      <c r="N51" s="1" t="str">
        <f t="shared" si="13"/>
        <v>n/a</v>
      </c>
      <c r="O51" s="5" t="str">
        <f t="shared" si="14"/>
        <v>n/a</v>
      </c>
      <c r="P51" s="5" t="str">
        <f t="shared" si="15"/>
        <v>n/a</v>
      </c>
      <c r="Q51" s="5" t="str">
        <f t="shared" si="16"/>
        <v>n/a</v>
      </c>
      <c r="R51" s="5" t="str">
        <f t="shared" si="17"/>
        <v>n/a</v>
      </c>
      <c r="S51" s="5" t="str">
        <f t="shared" si="18"/>
        <v>n/a</v>
      </c>
      <c r="T51" s="4">
        <f t="shared" si="20"/>
        <v>0</v>
      </c>
      <c r="U51" s="4">
        <f t="shared" si="19"/>
        <v>0.24360380423816702</v>
      </c>
      <c r="V51" s="1">
        <v>2.75</v>
      </c>
    </row>
    <row r="52" spans="1:22" ht="15">
      <c r="A52" s="75">
        <f t="shared" si="3"/>
        <v>1.2181607196796164E-6</v>
      </c>
      <c r="B52" s="1">
        <f t="shared" si="4"/>
        <v>49.015811292995252</v>
      </c>
      <c r="C52" s="5">
        <f t="shared" si="0"/>
        <v>3.5315741692077847</v>
      </c>
      <c r="D52" s="5">
        <f t="shared" si="1"/>
        <v>1.0708305835806408E-2</v>
      </c>
      <c r="E52" s="5">
        <f t="shared" si="5"/>
        <v>9.1580183050333192E-2</v>
      </c>
      <c r="F52" s="5">
        <f t="shared" si="2"/>
        <v>0.13957363226754924</v>
      </c>
      <c r="G52" s="88">
        <f t="shared" si="6"/>
        <v>1.348382227558961</v>
      </c>
      <c r="H52" s="1" t="str">
        <f t="shared" si="7"/>
        <v>n/a</v>
      </c>
      <c r="I52" s="5" t="str">
        <f t="shared" si="8"/>
        <v>n/a</v>
      </c>
      <c r="J52" s="5" t="str">
        <f t="shared" si="9"/>
        <v>n/a</v>
      </c>
      <c r="K52" s="5" t="str">
        <f t="shared" si="10"/>
        <v>n/a</v>
      </c>
      <c r="L52" s="5" t="str">
        <f t="shared" si="11"/>
        <v>n/a</v>
      </c>
      <c r="M52" s="5" t="str">
        <f t="shared" si="12"/>
        <v>n/a</v>
      </c>
      <c r="N52" s="1" t="str">
        <f t="shared" si="13"/>
        <v>n/a</v>
      </c>
      <c r="O52" s="5" t="str">
        <f t="shared" si="14"/>
        <v>n/a</v>
      </c>
      <c r="P52" s="5" t="str">
        <f t="shared" si="15"/>
        <v>n/a</v>
      </c>
      <c r="Q52" s="5" t="str">
        <f t="shared" si="16"/>
        <v>n/a</v>
      </c>
      <c r="R52" s="5" t="str">
        <f t="shared" si="17"/>
        <v>n/a</v>
      </c>
      <c r="S52" s="5" t="str">
        <f t="shared" si="18"/>
        <v>n/a</v>
      </c>
      <c r="T52" s="4">
        <f t="shared" si="20"/>
        <v>0</v>
      </c>
      <c r="U52" s="4">
        <f t="shared" si="19"/>
        <v>0.26305872348921489</v>
      </c>
      <c r="V52" s="1">
        <v>3</v>
      </c>
    </row>
    <row r="53" spans="1:22" ht="15">
      <c r="A53" s="75">
        <f t="shared" si="3"/>
        <v>1.1703709624810395E-6</v>
      </c>
      <c r="B53" s="1">
        <f t="shared" si="4"/>
        <v>49.05056601612565</v>
      </c>
      <c r="C53" s="5">
        <f t="shared" si="0"/>
        <v>3.5265713564297752</v>
      </c>
      <c r="D53" s="5">
        <f t="shared" si="1"/>
        <v>1.08039142767815E-2</v>
      </c>
      <c r="E53" s="5">
        <f t="shared" si="5"/>
        <v>9.525213799119607E-2</v>
      </c>
      <c r="F53" s="5">
        <f t="shared" si="2"/>
        <v>0.15244669811112385</v>
      </c>
      <c r="G53" s="88">
        <f t="shared" si="6"/>
        <v>1.3654807339577035</v>
      </c>
      <c r="H53" s="1" t="str">
        <f t="shared" si="7"/>
        <v>n/a</v>
      </c>
      <c r="I53" s="5" t="str">
        <f t="shared" si="8"/>
        <v>n/a</v>
      </c>
      <c r="J53" s="5" t="str">
        <f t="shared" si="9"/>
        <v>n/a</v>
      </c>
      <c r="K53" s="5" t="str">
        <f t="shared" si="10"/>
        <v>n/a</v>
      </c>
      <c r="L53" s="5" t="str">
        <f t="shared" si="11"/>
        <v>n/a</v>
      </c>
      <c r="M53" s="5" t="str">
        <f t="shared" si="12"/>
        <v>n/a</v>
      </c>
      <c r="N53" s="1" t="str">
        <f t="shared" si="13"/>
        <v>n/a</v>
      </c>
      <c r="O53" s="5" t="str">
        <f t="shared" si="14"/>
        <v>n/a</v>
      </c>
      <c r="P53" s="5" t="str">
        <f t="shared" si="15"/>
        <v>n/a</v>
      </c>
      <c r="Q53" s="5" t="str">
        <f t="shared" si="16"/>
        <v>n/a</v>
      </c>
      <c r="R53" s="5" t="str">
        <f t="shared" si="17"/>
        <v>n/a</v>
      </c>
      <c r="S53" s="5" t="str">
        <f t="shared" si="18"/>
        <v>n/a</v>
      </c>
      <c r="T53" s="4">
        <f t="shared" si="20"/>
        <v>0</v>
      </c>
      <c r="U53" s="4">
        <f t="shared" si="19"/>
        <v>0.28251165740638273</v>
      </c>
      <c r="V53" s="1">
        <v>3.25</v>
      </c>
    </row>
    <row r="54" spans="1:22" ht="15">
      <c r="A54" s="75">
        <f t="shared" si="3"/>
        <v>1.1277976790327854E-6</v>
      </c>
      <c r="B54" s="1">
        <f t="shared" si="4"/>
        <v>49.085362995403564</v>
      </c>
      <c r="C54" s="5">
        <f t="shared" si="0"/>
        <v>3.5215731033261619</v>
      </c>
      <c r="D54" s="5">
        <f t="shared" si="1"/>
        <v>1.0898082604142555E-2</v>
      </c>
      <c r="E54" s="5">
        <f t="shared" si="5"/>
        <v>9.8777741123027479E-2</v>
      </c>
      <c r="F54" s="5">
        <f t="shared" si="2"/>
        <v>0.16548692556100425</v>
      </c>
      <c r="G54" s="88">
        <f t="shared" si="6"/>
        <v>1.3817515475526074</v>
      </c>
      <c r="H54" s="1" t="str">
        <f t="shared" si="7"/>
        <v>n/a</v>
      </c>
      <c r="I54" s="5" t="str">
        <f t="shared" si="8"/>
        <v>n/a</v>
      </c>
      <c r="J54" s="5" t="str">
        <f t="shared" si="9"/>
        <v>n/a</v>
      </c>
      <c r="K54" s="5" t="str">
        <f t="shared" si="10"/>
        <v>n/a</v>
      </c>
      <c r="L54" s="5" t="str">
        <f t="shared" si="11"/>
        <v>n/a</v>
      </c>
      <c r="M54" s="5" t="str">
        <f t="shared" si="12"/>
        <v>n/a</v>
      </c>
      <c r="N54" s="1" t="str">
        <f t="shared" si="13"/>
        <v>n/a</v>
      </c>
      <c r="O54" s="5" t="str">
        <f t="shared" si="14"/>
        <v>n/a</v>
      </c>
      <c r="P54" s="5" t="str">
        <f t="shared" si="15"/>
        <v>n/a</v>
      </c>
      <c r="Q54" s="5" t="str">
        <f t="shared" si="16"/>
        <v>n/a</v>
      </c>
      <c r="R54" s="5" t="str">
        <f t="shared" si="17"/>
        <v>n/a</v>
      </c>
      <c r="S54" s="5" t="str">
        <f t="shared" si="18"/>
        <v>n/a</v>
      </c>
      <c r="T54" s="4">
        <f t="shared" si="20"/>
        <v>0</v>
      </c>
      <c r="U54" s="4">
        <f t="shared" si="19"/>
        <v>0.30197322222149831</v>
      </c>
      <c r="V54" s="1">
        <v>3.5</v>
      </c>
    </row>
    <row r="55" spans="1:22" ht="15">
      <c r="A55" s="75">
        <f t="shared" si="3"/>
        <v>1.0895560706894753E-6</v>
      </c>
      <c r="B55" s="1">
        <f t="shared" si="4"/>
        <v>49.120202290721501</v>
      </c>
      <c r="C55" s="5">
        <f t="shared" si="0"/>
        <v>3.5165794098969441</v>
      </c>
      <c r="D55" s="5">
        <f t="shared" si="1"/>
        <v>1.0990810817889572E-2</v>
      </c>
      <c r="E55" s="5">
        <f t="shared" si="5"/>
        <v>0.10217215708342847</v>
      </c>
      <c r="F55" s="5">
        <f t="shared" si="2"/>
        <v>0.17868924280096143</v>
      </c>
      <c r="G55" s="88">
        <f t="shared" si="6"/>
        <v>1.3972711282426042</v>
      </c>
      <c r="H55" s="1" t="str">
        <f t="shared" si="7"/>
        <v>n/a</v>
      </c>
      <c r="I55" s="5" t="str">
        <f t="shared" si="8"/>
        <v>n/a</v>
      </c>
      <c r="J55" s="5" t="str">
        <f t="shared" si="9"/>
        <v>n/a</v>
      </c>
      <c r="K55" s="5" t="str">
        <f t="shared" si="10"/>
        <v>n/a</v>
      </c>
      <c r="L55" s="5" t="str">
        <f t="shared" si="11"/>
        <v>n/a</v>
      </c>
      <c r="M55" s="5" t="str">
        <f t="shared" si="12"/>
        <v>n/a</v>
      </c>
      <c r="N55" s="1" t="str">
        <f t="shared" si="13"/>
        <v>n/a</v>
      </c>
      <c r="O55" s="5" t="str">
        <f t="shared" si="14"/>
        <v>n/a</v>
      </c>
      <c r="P55" s="5" t="str">
        <f t="shared" si="15"/>
        <v>n/a</v>
      </c>
      <c r="Q55" s="5" t="str">
        <f t="shared" si="16"/>
        <v>n/a</v>
      </c>
      <c r="R55" s="5" t="str">
        <f t="shared" si="17"/>
        <v>n/a</v>
      </c>
      <c r="S55" s="5" t="str">
        <f t="shared" si="18"/>
        <v>n/a</v>
      </c>
      <c r="T55" s="4">
        <f t="shared" si="20"/>
        <v>0</v>
      </c>
      <c r="U55" s="4">
        <f t="shared" si="19"/>
        <v>0.32145144800390413</v>
      </c>
      <c r="V55" s="1">
        <v>3.75</v>
      </c>
    </row>
    <row r="56" spans="1:22" ht="15">
      <c r="A56" s="75">
        <f t="shared" si="3"/>
        <v>1.0549581291348823E-6</v>
      </c>
      <c r="B56" s="1">
        <f t="shared" si="4"/>
        <v>49.155083962022928</v>
      </c>
      <c r="C56" s="5">
        <f t="shared" si="0"/>
        <v>3.511590276142122</v>
      </c>
      <c r="D56" s="5">
        <f t="shared" si="1"/>
        <v>1.1082098918022551E-2</v>
      </c>
      <c r="E56" s="5">
        <f t="shared" si="5"/>
        <v>0.10544806837566556</v>
      </c>
      <c r="F56" s="5">
        <f t="shared" si="2"/>
        <v>0.19204859148352887</v>
      </c>
      <c r="G56" s="88">
        <f t="shared" si="6"/>
        <v>1.4121053457789294</v>
      </c>
      <c r="H56" s="1" t="str">
        <f t="shared" si="7"/>
        <v>n/a</v>
      </c>
      <c r="I56" s="5" t="str">
        <f t="shared" si="8"/>
        <v>n/a</v>
      </c>
      <c r="J56" s="5" t="str">
        <f t="shared" si="9"/>
        <v>n/a</v>
      </c>
      <c r="K56" s="5" t="str">
        <f t="shared" si="10"/>
        <v>n/a</v>
      </c>
      <c r="L56" s="5" t="str">
        <f t="shared" si="11"/>
        <v>n/a</v>
      </c>
      <c r="M56" s="5" t="str">
        <f t="shared" si="12"/>
        <v>n/a</v>
      </c>
      <c r="N56" s="1" t="str">
        <f t="shared" si="13"/>
        <v>n/a</v>
      </c>
      <c r="O56" s="5" t="str">
        <f t="shared" si="14"/>
        <v>n/a</v>
      </c>
      <c r="P56" s="5" t="str">
        <f t="shared" si="15"/>
        <v>n/a</v>
      </c>
      <c r="Q56" s="5" t="str">
        <f t="shared" si="16"/>
        <v>n/a</v>
      </c>
      <c r="R56" s="5" t="str">
        <f t="shared" si="17"/>
        <v>n/a</v>
      </c>
      <c r="S56" s="5" t="str">
        <f t="shared" si="18"/>
        <v>n/a</v>
      </c>
      <c r="T56" s="4">
        <f t="shared" si="20"/>
        <v>0</v>
      </c>
      <c r="U56" s="4">
        <f t="shared" si="19"/>
        <v>0.34095237253886829</v>
      </c>
      <c r="V56" s="1">
        <v>4</v>
      </c>
    </row>
    <row r="57" spans="1:22" ht="15">
      <c r="A57" s="75">
        <f t="shared" si="3"/>
        <v>1.0234597169475565E-6</v>
      </c>
      <c r="B57" s="1">
        <f t="shared" si="4"/>
        <v>49.190008069301953</v>
      </c>
      <c r="C57" s="5">
        <f t="shared" si="0"/>
        <v>3.5066057020616959</v>
      </c>
      <c r="D57" s="5">
        <f t="shared" si="1"/>
        <v>1.1171946904541494E-2</v>
      </c>
      <c r="E57" s="5">
        <f t="shared" si="5"/>
        <v>0.10861621044636445</v>
      </c>
      <c r="F57" s="5">
        <f t="shared" si="2"/>
        <v>0.20555992672383971</v>
      </c>
      <c r="G57" s="88">
        <f t="shared" si="6"/>
        <v>1.4263114264024506</v>
      </c>
      <c r="H57" s="1" t="str">
        <f t="shared" si="7"/>
        <v>n/a</v>
      </c>
      <c r="I57" s="5" t="str">
        <f t="shared" si="8"/>
        <v>n/a</v>
      </c>
      <c r="J57" s="5" t="str">
        <f t="shared" si="9"/>
        <v>n/a</v>
      </c>
      <c r="K57" s="5" t="str">
        <f t="shared" si="10"/>
        <v>n/a</v>
      </c>
      <c r="L57" s="5" t="str">
        <f t="shared" si="11"/>
        <v>n/a</v>
      </c>
      <c r="M57" s="5" t="str">
        <f t="shared" si="12"/>
        <v>n/a</v>
      </c>
      <c r="N57" s="1" t="str">
        <f t="shared" si="13"/>
        <v>n/a</v>
      </c>
      <c r="O57" s="5" t="str">
        <f t="shared" si="14"/>
        <v>n/a</v>
      </c>
      <c r="P57" s="5" t="str">
        <f t="shared" si="15"/>
        <v>n/a</v>
      </c>
      <c r="Q57" s="5" t="str">
        <f t="shared" si="16"/>
        <v>n/a</v>
      </c>
      <c r="R57" s="5" t="str">
        <f t="shared" si="17"/>
        <v>n/a</v>
      </c>
      <c r="S57" s="5" t="str">
        <f t="shared" si="18"/>
        <v>n/a</v>
      </c>
      <c r="T57" s="4">
        <f t="shared" si="20"/>
        <v>0</v>
      </c>
      <c r="U57" s="4">
        <f t="shared" si="19"/>
        <v>0.36048046877602258</v>
      </c>
      <c r="V57" s="1">
        <v>4.25</v>
      </c>
    </row>
    <row r="58" spans="1:22" ht="15">
      <c r="A58" s="75">
        <f t="shared" si="3"/>
        <v>9.9462406263886487E-7</v>
      </c>
      <c r="B58" s="1">
        <f t="shared" si="4"/>
        <v>49.224974672603075</v>
      </c>
      <c r="C58" s="5">
        <f t="shared" si="0"/>
        <v>3.5016256876556651</v>
      </c>
      <c r="D58" s="5">
        <f t="shared" si="1"/>
        <v>1.1260354777446399E-2</v>
      </c>
      <c r="E58" s="5">
        <f t="shared" si="5"/>
        <v>0.11168576692182754</v>
      </c>
      <c r="F58" s="5">
        <f t="shared" si="2"/>
        <v>0.21921821709343645</v>
      </c>
      <c r="G58" s="88">
        <f t="shared" si="6"/>
        <v>1.4399394580111542</v>
      </c>
      <c r="H58" s="1" t="str">
        <f t="shared" si="7"/>
        <v>n/a</v>
      </c>
      <c r="I58" s="5" t="str">
        <f t="shared" si="8"/>
        <v>n/a</v>
      </c>
      <c r="J58" s="5" t="str">
        <f t="shared" si="9"/>
        <v>n/a</v>
      </c>
      <c r="K58" s="5" t="str">
        <f t="shared" si="10"/>
        <v>n/a</v>
      </c>
      <c r="L58" s="5" t="str">
        <f t="shared" si="11"/>
        <v>n/a</v>
      </c>
      <c r="M58" s="5" t="str">
        <f t="shared" si="12"/>
        <v>n/a</v>
      </c>
      <c r="N58" s="1" t="str">
        <f t="shared" si="13"/>
        <v>n/a</v>
      </c>
      <c r="O58" s="5" t="str">
        <f t="shared" si="14"/>
        <v>n/a</v>
      </c>
      <c r="P58" s="5" t="str">
        <f t="shared" si="15"/>
        <v>n/a</v>
      </c>
      <c r="Q58" s="5" t="str">
        <f t="shared" si="16"/>
        <v>n/a</v>
      </c>
      <c r="R58" s="5" t="str">
        <f t="shared" si="17"/>
        <v>n/a</v>
      </c>
      <c r="S58" s="5" t="str">
        <f t="shared" si="18"/>
        <v>n/a</v>
      </c>
      <c r="T58" s="4">
        <f t="shared" si="20"/>
        <v>0</v>
      </c>
      <c r="U58" s="4">
        <f t="shared" si="19"/>
        <v>0.38003895978241287</v>
      </c>
      <c r="V58" s="1">
        <v>4.5</v>
      </c>
    </row>
    <row r="59" spans="1:22" ht="15">
      <c r="A59" s="75">
        <f t="shared" si="3"/>
        <v>9.6809597359277546E-7</v>
      </c>
      <c r="B59" s="1">
        <f t="shared" si="4"/>
        <v>49.259983832020822</v>
      </c>
      <c r="C59" s="5">
        <f t="shared" si="0"/>
        <v>3.4966502329240305</v>
      </c>
      <c r="D59" s="5">
        <f t="shared" si="1"/>
        <v>1.1347322536737266E-2</v>
      </c>
      <c r="E59" s="5">
        <f t="shared" si="5"/>
        <v>0.11466466724692891</v>
      </c>
      <c r="F59" s="5">
        <f t="shared" si="2"/>
        <v>0.23301844461405627</v>
      </c>
      <c r="G59" s="88">
        <f t="shared" si="6"/>
        <v>1.4530335716331697</v>
      </c>
      <c r="H59" s="1" t="str">
        <f t="shared" si="7"/>
        <v>n/a</v>
      </c>
      <c r="I59" s="5" t="str">
        <f t="shared" si="8"/>
        <v>n/a</v>
      </c>
      <c r="J59" s="5" t="str">
        <f t="shared" si="9"/>
        <v>n/a</v>
      </c>
      <c r="K59" s="5" t="str">
        <f t="shared" si="10"/>
        <v>n/a</v>
      </c>
      <c r="L59" s="5" t="str">
        <f t="shared" si="11"/>
        <v>n/a</v>
      </c>
      <c r="M59" s="5" t="str">
        <f t="shared" si="12"/>
        <v>n/a</v>
      </c>
      <c r="N59" s="1" t="str">
        <f t="shared" si="13"/>
        <v>n/a</v>
      </c>
      <c r="O59" s="5" t="str">
        <f t="shared" si="14"/>
        <v>n/a</v>
      </c>
      <c r="P59" s="5" t="str">
        <f t="shared" si="15"/>
        <v>n/a</v>
      </c>
      <c r="Q59" s="5" t="str">
        <f t="shared" si="16"/>
        <v>n/a</v>
      </c>
      <c r="R59" s="5" t="str">
        <f t="shared" si="17"/>
        <v>n/a</v>
      </c>
      <c r="S59" s="5" t="str">
        <f t="shared" si="18"/>
        <v>n/a</v>
      </c>
      <c r="T59" s="4">
        <f t="shared" si="20"/>
        <v>0</v>
      </c>
      <c r="U59" s="4">
        <f t="shared" si="19"/>
        <v>0.39963005560399034</v>
      </c>
      <c r="V59" s="1">
        <v>4.75</v>
      </c>
    </row>
    <row r="60" spans="1:22" ht="15">
      <c r="A60" s="75">
        <f t="shared" si="3"/>
        <v>9.4358323606463922E-7</v>
      </c>
      <c r="B60" s="21">
        <f t="shared" si="4"/>
        <v>49.295035607699511</v>
      </c>
      <c r="C60" s="76">
        <f t="shared" si="0"/>
        <v>3.4916793378667914</v>
      </c>
      <c r="D60" s="76">
        <f t="shared" si="1"/>
        <v>1.1432850182414096E-2</v>
      </c>
      <c r="E60" s="76">
        <f t="shared" si="5"/>
        <v>0.11755981466747766</v>
      </c>
      <c r="F60" s="76">
        <f t="shared" si="2"/>
        <v>0.246955604751387</v>
      </c>
      <c r="G60" s="89">
        <f t="shared" si="6"/>
        <v>1.4656328812177946</v>
      </c>
      <c r="H60" s="22" t="str">
        <f t="shared" si="7"/>
        <v>n/a</v>
      </c>
      <c r="I60" s="76" t="str">
        <f t="shared" si="8"/>
        <v>n/a</v>
      </c>
      <c r="J60" s="76" t="str">
        <f t="shared" si="9"/>
        <v>n/a</v>
      </c>
      <c r="K60" s="76" t="str">
        <f t="shared" si="10"/>
        <v>n/a</v>
      </c>
      <c r="L60" s="76" t="str">
        <f t="shared" si="11"/>
        <v>n/a</v>
      </c>
      <c r="M60" s="76" t="str">
        <f t="shared" si="12"/>
        <v>n/a</v>
      </c>
      <c r="N60" s="22" t="str">
        <f t="shared" si="13"/>
        <v>n/a</v>
      </c>
      <c r="O60" s="76" t="str">
        <f t="shared" si="14"/>
        <v>n/a</v>
      </c>
      <c r="P60" s="76" t="str">
        <f t="shared" si="15"/>
        <v>n/a</v>
      </c>
      <c r="Q60" s="76" t="str">
        <f t="shared" si="16"/>
        <v>n/a</v>
      </c>
      <c r="R60" s="76" t="str">
        <f t="shared" si="17"/>
        <v>n/a</v>
      </c>
      <c r="S60" s="76" t="str">
        <f t="shared" si="18"/>
        <v>n/a</v>
      </c>
      <c r="T60" s="79">
        <f t="shared" si="20"/>
        <v>0</v>
      </c>
      <c r="U60" s="79">
        <f t="shared" si="19"/>
        <v>0.4192551346379122</v>
      </c>
      <c r="V60" s="71">
        <v>5</v>
      </c>
    </row>
    <row r="61" spans="1:22" ht="15">
      <c r="A61" s="75">
        <f t="shared" si="3"/>
        <v>9.2084294890849438E-7</v>
      </c>
      <c r="B61" s="1">
        <f t="shared" si="4"/>
        <v>49.330130059832875</v>
      </c>
      <c r="C61" s="5">
        <f t="shared" si="0"/>
        <v>3.4867130024839481</v>
      </c>
      <c r="D61" s="5">
        <f t="shared" si="1"/>
        <v>1.1516937714476889E-2</v>
      </c>
      <c r="E61" s="5">
        <f t="shared" si="5"/>
        <v>0.12037726350707346</v>
      </c>
      <c r="F61" s="5">
        <f t="shared" si="2"/>
        <v>0.26102470640879821</v>
      </c>
      <c r="G61" s="88">
        <f t="shared" si="6"/>
        <v>1.4777722400643341</v>
      </c>
      <c r="H61" s="1" t="str">
        <f t="shared" si="7"/>
        <v>n/a</v>
      </c>
      <c r="I61" s="5" t="str">
        <f t="shared" si="8"/>
        <v>n/a</v>
      </c>
      <c r="J61" s="5" t="str">
        <f t="shared" si="9"/>
        <v>n/a</v>
      </c>
      <c r="K61" s="5" t="str">
        <f t="shared" si="10"/>
        <v>n/a</v>
      </c>
      <c r="L61" s="5" t="str">
        <f t="shared" si="11"/>
        <v>n/a</v>
      </c>
      <c r="M61" s="5" t="str">
        <f t="shared" si="12"/>
        <v>n/a</v>
      </c>
      <c r="N61" s="1" t="str">
        <f t="shared" si="13"/>
        <v>n/a</v>
      </c>
      <c r="O61" s="5" t="str">
        <f t="shared" si="14"/>
        <v>n/a</v>
      </c>
      <c r="P61" s="5" t="str">
        <f t="shared" si="15"/>
        <v>n/a</v>
      </c>
      <c r="Q61" s="5" t="str">
        <f t="shared" si="16"/>
        <v>n/a</v>
      </c>
      <c r="R61" s="5" t="str">
        <f t="shared" si="17"/>
        <v>n/a</v>
      </c>
      <c r="S61" s="5" t="str">
        <f t="shared" si="18"/>
        <v>n/a</v>
      </c>
      <c r="T61" s="4">
        <f t="shared" si="20"/>
        <v>0</v>
      </c>
      <c r="U61" s="4">
        <f t="shared" si="19"/>
        <v>0.43891488475446078</v>
      </c>
      <c r="V61" s="1">
        <v>5.25</v>
      </c>
    </row>
    <row r="62" spans="1:22" ht="15">
      <c r="A62" s="75">
        <f t="shared" si="3"/>
        <v>8.9967131542692595E-7</v>
      </c>
      <c r="B62" s="1">
        <f t="shared" si="4"/>
        <v>49.365267248663777</v>
      </c>
      <c r="C62" s="5">
        <f t="shared" si="0"/>
        <v>3.4817512267755006</v>
      </c>
      <c r="D62" s="5">
        <f t="shared" si="1"/>
        <v>1.1599585132925645E-2</v>
      </c>
      <c r="E62" s="5">
        <f t="shared" si="5"/>
        <v>0.12312235888080757</v>
      </c>
      <c r="F62" s="5">
        <f t="shared" si="2"/>
        <v>0.27522077192104422</v>
      </c>
      <c r="G62" s="88">
        <f t="shared" si="6"/>
        <v>1.4894828561376459</v>
      </c>
      <c r="H62" s="1" t="str">
        <f t="shared" si="7"/>
        <v>n/a</v>
      </c>
      <c r="I62" s="5" t="str">
        <f t="shared" si="8"/>
        <v>n/a</v>
      </c>
      <c r="J62" s="5" t="str">
        <f t="shared" si="9"/>
        <v>n/a</v>
      </c>
      <c r="K62" s="5" t="str">
        <f t="shared" si="10"/>
        <v>n/a</v>
      </c>
      <c r="L62" s="5" t="str">
        <f t="shared" si="11"/>
        <v>n/a</v>
      </c>
      <c r="M62" s="5" t="str">
        <f t="shared" si="12"/>
        <v>n/a</v>
      </c>
      <c r="N62" s="1" t="str">
        <f t="shared" si="13"/>
        <v>n/a</v>
      </c>
      <c r="O62" s="5" t="str">
        <f t="shared" si="14"/>
        <v>n/a</v>
      </c>
      <c r="P62" s="5" t="str">
        <f t="shared" si="15"/>
        <v>n/a</v>
      </c>
      <c r="Q62" s="5" t="str">
        <f t="shared" si="16"/>
        <v>n/a</v>
      </c>
      <c r="R62" s="5" t="str">
        <f t="shared" si="17"/>
        <v>n/a</v>
      </c>
      <c r="S62" s="5" t="str">
        <f t="shared" si="18"/>
        <v>n/a</v>
      </c>
      <c r="T62" s="4">
        <f t="shared" si="20"/>
        <v>0</v>
      </c>
      <c r="U62" s="4">
        <f t="shared" si="19"/>
        <v>0.45860941468123373</v>
      </c>
      <c r="V62" s="1">
        <v>5.5</v>
      </c>
    </row>
    <row r="63" spans="1:22" ht="15">
      <c r="A63" s="75">
        <f t="shared" si="3"/>
        <v>8.7989590460523109E-7</v>
      </c>
      <c r="B63" s="9">
        <f t="shared" si="4"/>
        <v>49.40044723448392</v>
      </c>
      <c r="C63" s="77">
        <f t="shared" si="0"/>
        <v>3.476794010741449</v>
      </c>
      <c r="D63" s="77">
        <f t="shared" si="1"/>
        <v>1.1680792437760362E-2</v>
      </c>
      <c r="E63" s="5">
        <f t="shared" si="5"/>
        <v>0.12579984814198686</v>
      </c>
      <c r="F63" s="77">
        <f t="shared" si="2"/>
        <v>0.28953883704794026</v>
      </c>
      <c r="G63" s="90">
        <f t="shared" si="6"/>
        <v>1.5007927973877773</v>
      </c>
      <c r="H63" s="9" t="str">
        <f t="shared" si="7"/>
        <v>n/a</v>
      </c>
      <c r="I63" s="77" t="str">
        <f t="shared" si="8"/>
        <v>n/a</v>
      </c>
      <c r="J63" s="77" t="str">
        <f t="shared" si="9"/>
        <v>n/a</v>
      </c>
      <c r="K63" s="77" t="str">
        <f t="shared" si="10"/>
        <v>n/a</v>
      </c>
      <c r="L63" s="77" t="str">
        <f t="shared" si="11"/>
        <v>n/a</v>
      </c>
      <c r="M63" s="77" t="str">
        <f t="shared" si="12"/>
        <v>n/a</v>
      </c>
      <c r="N63" s="9" t="str">
        <f t="shared" si="13"/>
        <v>n/a</v>
      </c>
      <c r="O63" s="77" t="str">
        <f t="shared" si="14"/>
        <v>n/a</v>
      </c>
      <c r="P63" s="77" t="str">
        <f t="shared" si="15"/>
        <v>n/a</v>
      </c>
      <c r="Q63" s="77" t="str">
        <f t="shared" si="16"/>
        <v>n/a</v>
      </c>
      <c r="R63" s="77" t="str">
        <f t="shared" si="17"/>
        <v>n/a</v>
      </c>
      <c r="S63" s="77" t="str">
        <f t="shared" si="18"/>
        <v>n/a</v>
      </c>
      <c r="T63" s="78">
        <f t="shared" si="20"/>
        <v>0</v>
      </c>
      <c r="U63" s="78">
        <f t="shared" si="19"/>
        <v>0.47833834305191025</v>
      </c>
      <c r="V63" s="9">
        <v>5.75</v>
      </c>
    </row>
    <row r="64" spans="1:22" ht="15">
      <c r="A64" s="75">
        <f t="shared" si="3"/>
        <v>8.6136970546054169E-7</v>
      </c>
      <c r="B64" s="1">
        <f t="shared" si="4"/>
        <v>49.435670077633461</v>
      </c>
      <c r="C64" s="5">
        <f t="shared" si="0"/>
        <v>3.4718413543817928</v>
      </c>
      <c r="D64" s="5">
        <f t="shared" si="1"/>
        <v>1.1760559628981043E-2</v>
      </c>
      <c r="E64" s="5">
        <f t="shared" si="5"/>
        <v>0.12841397075511471</v>
      </c>
      <c r="F64" s="5">
        <f t="shared" si="2"/>
        <v>0.30397395096801172</v>
      </c>
      <c r="G64" s="88">
        <f t="shared" si="6"/>
        <v>1.5117274103354454</v>
      </c>
      <c r="H64" s="1" t="str">
        <f t="shared" si="7"/>
        <v>n/a</v>
      </c>
      <c r="I64" s="5" t="str">
        <f t="shared" si="8"/>
        <v>n/a</v>
      </c>
      <c r="J64" s="5" t="str">
        <f t="shared" si="9"/>
        <v>n/a</v>
      </c>
      <c r="K64" s="5" t="str">
        <f t="shared" si="10"/>
        <v>n/a</v>
      </c>
      <c r="L64" s="5" t="str">
        <f t="shared" si="11"/>
        <v>n/a</v>
      </c>
      <c r="M64" s="5" t="str">
        <f t="shared" si="12"/>
        <v>n/a</v>
      </c>
      <c r="N64" s="1" t="str">
        <f t="shared" si="13"/>
        <v>n/a</v>
      </c>
      <c r="O64" s="5" t="str">
        <f t="shared" si="14"/>
        <v>n/a</v>
      </c>
      <c r="P64" s="5" t="str">
        <f t="shared" si="15"/>
        <v>n/a</v>
      </c>
      <c r="Q64" s="5" t="str">
        <f t="shared" si="16"/>
        <v>n/a</v>
      </c>
      <c r="R64" s="5" t="str">
        <f t="shared" si="17"/>
        <v>n/a</v>
      </c>
      <c r="S64" s="5" t="str">
        <f t="shared" si="18"/>
        <v>n/a</v>
      </c>
      <c r="T64" s="4">
        <f t="shared" si="20"/>
        <v>0</v>
      </c>
      <c r="U64" s="4">
        <f t="shared" si="19"/>
        <v>0.4981008704285329</v>
      </c>
      <c r="V64" s="1">
        <v>6</v>
      </c>
    </row>
    <row r="65" spans="1:22" ht="15">
      <c r="A65" s="75">
        <f t="shared" si="3"/>
        <v>8.4396650330790571E-7</v>
      </c>
      <c r="B65" s="1">
        <f t="shared" si="4"/>
        <v>49.470935838500758</v>
      </c>
      <c r="C65" s="5">
        <f t="shared" si="0"/>
        <v>3.4668932576965328</v>
      </c>
      <c r="D65" s="5">
        <f t="shared" si="1"/>
        <v>1.1838886706587688E-2</v>
      </c>
      <c r="E65" s="5">
        <f t="shared" si="5"/>
        <v>0.13096853149190543</v>
      </c>
      <c r="F65" s="5">
        <f t="shared" si="2"/>
        <v>0.3185211762721154</v>
      </c>
      <c r="G65" s="88">
        <f t="shared" si="6"/>
        <v>1.5223096695474416</v>
      </c>
      <c r="H65" s="1" t="str">
        <f t="shared" si="7"/>
        <v>n/a</v>
      </c>
      <c r="I65" s="5" t="str">
        <f t="shared" si="8"/>
        <v>n/a</v>
      </c>
      <c r="J65" s="5" t="str">
        <f t="shared" si="9"/>
        <v>n/a</v>
      </c>
      <c r="K65" s="5" t="str">
        <f t="shared" si="10"/>
        <v>n/a</v>
      </c>
      <c r="L65" s="5" t="str">
        <f t="shared" si="11"/>
        <v>n/a</v>
      </c>
      <c r="M65" s="5" t="str">
        <f t="shared" si="12"/>
        <v>n/a</v>
      </c>
      <c r="N65" s="1" t="str">
        <f t="shared" si="13"/>
        <v>n/a</v>
      </c>
      <c r="O65" s="5" t="str">
        <f t="shared" si="14"/>
        <v>n/a</v>
      </c>
      <c r="P65" s="5" t="str">
        <f t="shared" si="15"/>
        <v>n/a</v>
      </c>
      <c r="Q65" s="5" t="str">
        <f t="shared" si="16"/>
        <v>n/a</v>
      </c>
      <c r="R65" s="5" t="str">
        <f t="shared" si="17"/>
        <v>n/a</v>
      </c>
      <c r="S65" s="5" t="str">
        <f t="shared" si="18"/>
        <v>n/a</v>
      </c>
      <c r="T65" s="4">
        <f t="shared" si="20"/>
        <v>0</v>
      </c>
      <c r="U65" s="4">
        <f t="shared" si="19"/>
        <v>0.51789583816867168</v>
      </c>
      <c r="V65" s="1">
        <v>6.25</v>
      </c>
    </row>
    <row r="66" spans="1:22" ht="15">
      <c r="A66" s="75">
        <f t="shared" si="3"/>
        <v>8.2757724407416945E-7</v>
      </c>
      <c r="B66" s="1">
        <f t="shared" si="4"/>
        <v>49.506244577522018</v>
      </c>
      <c r="C66" s="5">
        <f t="shared" si="0"/>
        <v>3.4619497206856682</v>
      </c>
      <c r="D66" s="5">
        <f t="shared" si="1"/>
        <v>1.1915773670580294E-2</v>
      </c>
      <c r="E66" s="5">
        <f t="shared" si="5"/>
        <v>0.13346696058510349</v>
      </c>
      <c r="F66" s="5">
        <f t="shared" si="2"/>
        <v>0.33317558895703359</v>
      </c>
      <c r="G66" s="88">
        <f t="shared" si="6"/>
        <v>1.532560471518188</v>
      </c>
      <c r="H66" s="1" t="str">
        <f t="shared" si="7"/>
        <v>n/a</v>
      </c>
      <c r="I66" s="5" t="str">
        <f t="shared" si="8"/>
        <v>n/a</v>
      </c>
      <c r="J66" s="5" t="str">
        <f t="shared" si="9"/>
        <v>n/a</v>
      </c>
      <c r="K66" s="5" t="str">
        <f t="shared" si="10"/>
        <v>n/a</v>
      </c>
      <c r="L66" s="5" t="str">
        <f t="shared" si="11"/>
        <v>n/a</v>
      </c>
      <c r="M66" s="5" t="str">
        <f t="shared" si="12"/>
        <v>n/a</v>
      </c>
      <c r="N66" s="1" t="str">
        <f t="shared" si="13"/>
        <v>n/a</v>
      </c>
      <c r="O66" s="5" t="str">
        <f t="shared" si="14"/>
        <v>n/a</v>
      </c>
      <c r="P66" s="5" t="str">
        <f t="shared" si="15"/>
        <v>n/a</v>
      </c>
      <c r="Q66" s="5" t="str">
        <f t="shared" si="16"/>
        <v>n/a</v>
      </c>
      <c r="R66" s="5" t="str">
        <f t="shared" si="17"/>
        <v>n/a</v>
      </c>
      <c r="S66" s="5" t="str">
        <f t="shared" si="18"/>
        <v>n/a</v>
      </c>
      <c r="T66" s="4">
        <f t="shared" si="20"/>
        <v>0</v>
      </c>
      <c r="U66" s="4">
        <f t="shared" si="19"/>
        <v>0.53772177700343926</v>
      </c>
      <c r="V66" s="1">
        <v>6.5</v>
      </c>
    </row>
    <row r="67" spans="1:22" ht="15">
      <c r="A67" s="75">
        <f t="shared" si="3"/>
        <v>8.1210714645307761E-7</v>
      </c>
      <c r="B67" s="1">
        <f t="shared" si="4"/>
        <v>49.541596355180943</v>
      </c>
      <c r="C67" s="5">
        <f t="shared" si="0"/>
        <v>3.4570107433491994</v>
      </c>
      <c r="D67" s="5">
        <f t="shared" si="1"/>
        <v>1.1991220520958861E-2</v>
      </c>
      <c r="E67" s="5">
        <f t="shared" si="5"/>
        <v>0.13591236357395836</v>
      </c>
      <c r="F67" s="5">
        <f t="shared" si="2"/>
        <v>0.3479322784190409</v>
      </c>
      <c r="G67" s="88">
        <f t="shared" si="6"/>
        <v>1.542498883438991</v>
      </c>
      <c r="H67" s="1" t="str">
        <f t="shared" si="7"/>
        <v>n/a</v>
      </c>
      <c r="I67" s="5" t="str">
        <f t="shared" si="8"/>
        <v>n/a</v>
      </c>
      <c r="J67" s="5" t="str">
        <f t="shared" si="9"/>
        <v>n/a</v>
      </c>
      <c r="K67" s="5" t="str">
        <f t="shared" si="10"/>
        <v>n/a</v>
      </c>
      <c r="L67" s="5" t="str">
        <f t="shared" si="11"/>
        <v>n/a</v>
      </c>
      <c r="M67" s="5" t="str">
        <f t="shared" si="12"/>
        <v>n/a</v>
      </c>
      <c r="N67" s="1" t="str">
        <f t="shared" si="13"/>
        <v>n/a</v>
      </c>
      <c r="O67" s="5" t="str">
        <f t="shared" si="14"/>
        <v>n/a</v>
      </c>
      <c r="P67" s="5" t="str">
        <f t="shared" si="15"/>
        <v>n/a</v>
      </c>
      <c r="Q67" s="5" t="str">
        <f t="shared" si="16"/>
        <v>n/a</v>
      </c>
      <c r="R67" s="5" t="str">
        <f t="shared" si="17"/>
        <v>n/a</v>
      </c>
      <c r="S67" s="5" t="str">
        <f t="shared" si="18"/>
        <v>n/a</v>
      </c>
      <c r="T67" s="4">
        <f t="shared" si="20"/>
        <v>0</v>
      </c>
      <c r="U67" s="4">
        <f t="shared" si="19"/>
        <v>0.55757694747742592</v>
      </c>
      <c r="V67" s="1">
        <v>6.75</v>
      </c>
    </row>
    <row r="68" spans="1:22" ht="15">
      <c r="A68" s="75">
        <f t="shared" si="3"/>
        <v>7.9747338665053211E-7</v>
      </c>
      <c r="B68" s="1">
        <f t="shared" si="4"/>
        <v>49.576991232008432</v>
      </c>
      <c r="C68" s="5">
        <f t="shared" si="0"/>
        <v>3.4520763256871265</v>
      </c>
      <c r="D68" s="5">
        <f t="shared" si="1"/>
        <v>1.2065227257723393E-2</v>
      </c>
      <c r="E68" s="5">
        <f t="shared" si="5"/>
        <v>0.13830756292255081</v>
      </c>
      <c r="F68" s="5">
        <f t="shared" ref="F68:F99" si="21" xml:space="preserve"> ( (20*LOG(EXP(1))/2) * 2*PI()*$V68*10^9 * $D68 *SQRT($C68) ) / (299792458*39.3700787 )</f>
        <v>0.36278634744744237</v>
      </c>
      <c r="G68" s="88">
        <f t="shared" si="6"/>
        <v>1.5521423550662146</v>
      </c>
      <c r="H68" s="1" t="str">
        <f t="shared" si="7"/>
        <v>n/a</v>
      </c>
      <c r="I68" s="5" t="str">
        <f t="shared" si="8"/>
        <v>n/a</v>
      </c>
      <c r="J68" s="5" t="str">
        <f t="shared" si="9"/>
        <v>n/a</v>
      </c>
      <c r="K68" s="5" t="str">
        <f t="shared" si="10"/>
        <v>n/a</v>
      </c>
      <c r="L68" s="5" t="str">
        <f t="shared" si="11"/>
        <v>n/a</v>
      </c>
      <c r="M68" s="5" t="str">
        <f t="shared" si="12"/>
        <v>n/a</v>
      </c>
      <c r="N68" s="1" t="str">
        <f t="shared" si="13"/>
        <v>n/a</v>
      </c>
      <c r="O68" s="5" t="str">
        <f t="shared" si="14"/>
        <v>n/a</v>
      </c>
      <c r="P68" s="5" t="str">
        <f t="shared" si="15"/>
        <v>n/a</v>
      </c>
      <c r="Q68" s="5" t="str">
        <f t="shared" si="16"/>
        <v>n/a</v>
      </c>
      <c r="R68" s="5" t="str">
        <f t="shared" si="17"/>
        <v>n/a</v>
      </c>
      <c r="S68" s="5" t="str">
        <f t="shared" si="18"/>
        <v>n/a</v>
      </c>
      <c r="T68" s="4">
        <f t="shared" si="20"/>
        <v>0</v>
      </c>
      <c r="U68" s="4">
        <f t="shared" si="19"/>
        <v>0.57745937388551905</v>
      </c>
      <c r="V68" s="1">
        <v>7</v>
      </c>
    </row>
    <row r="69" spans="1:22" ht="15">
      <c r="A69" s="75">
        <f t="shared" si="3"/>
        <v>7.8360322620932773E-7</v>
      </c>
      <c r="B69" s="1">
        <f t="shared" si="4"/>
        <v>49.61242926858224</v>
      </c>
      <c r="C69" s="5">
        <f t="shared" si="0"/>
        <v>3.447146467699449</v>
      </c>
      <c r="D69" s="5">
        <f t="shared" si="1"/>
        <v>1.2137793880873887E-2</v>
      </c>
      <c r="E69" s="5">
        <f t="shared" si="5"/>
        <v>0.14065513301297758</v>
      </c>
      <c r="F69" s="5">
        <f t="shared" si="21"/>
        <v>0.37773291221808447</v>
      </c>
      <c r="G69" s="88">
        <f t="shared" si="6"/>
        <v>1.5615069001814357</v>
      </c>
      <c r="H69" s="1" t="str">
        <f t="shared" si="7"/>
        <v>n/a</v>
      </c>
      <c r="I69" s="5" t="str">
        <f t="shared" si="8"/>
        <v>n/a</v>
      </c>
      <c r="J69" s="5" t="str">
        <f t="shared" si="9"/>
        <v>n/a</v>
      </c>
      <c r="K69" s="5" t="str">
        <f t="shared" si="10"/>
        <v>n/a</v>
      </c>
      <c r="L69" s="5" t="str">
        <f t="shared" si="11"/>
        <v>n/a</v>
      </c>
      <c r="M69" s="5" t="str">
        <f t="shared" si="12"/>
        <v>n/a</v>
      </c>
      <c r="N69" s="1" t="str">
        <f t="shared" si="13"/>
        <v>n/a</v>
      </c>
      <c r="O69" s="5" t="str">
        <f t="shared" si="14"/>
        <v>n/a</v>
      </c>
      <c r="P69" s="5" t="str">
        <f t="shared" si="15"/>
        <v>n/a</v>
      </c>
      <c r="Q69" s="5" t="str">
        <f t="shared" si="16"/>
        <v>n/a</v>
      </c>
      <c r="R69" s="5" t="str">
        <f t="shared" si="17"/>
        <v>n/a</v>
      </c>
      <c r="S69" s="5" t="str">
        <f t="shared" si="18"/>
        <v>n/a</v>
      </c>
      <c r="T69" s="4">
        <f t="shared" si="20"/>
        <v>0</v>
      </c>
      <c r="U69" s="4">
        <f t="shared" si="19"/>
        <v>0.59736687296378665</v>
      </c>
      <c r="V69" s="1">
        <v>7.25</v>
      </c>
    </row>
    <row r="70" spans="1:22" ht="15">
      <c r="A70" s="75">
        <f t="shared" si="3"/>
        <v>7.7043248606749737E-7</v>
      </c>
      <c r="B70" s="1">
        <f t="shared" si="4"/>
        <v>49.647910525526605</v>
      </c>
      <c r="C70" s="5">
        <f t="shared" si="0"/>
        <v>3.4422211693861677</v>
      </c>
      <c r="D70" s="5">
        <f t="shared" si="1"/>
        <v>1.2208920390410345E-2</v>
      </c>
      <c r="E70" s="5">
        <f t="shared" si="5"/>
        <v>0.14295742975919573</v>
      </c>
      <c r="F70" s="5">
        <f t="shared" si="21"/>
        <v>0.39276710228683825</v>
      </c>
      <c r="G70" s="88">
        <f t="shared" si="6"/>
        <v>1.5706072528224344</v>
      </c>
      <c r="H70" s="1" t="str">
        <f t="shared" si="7"/>
        <v>n/a</v>
      </c>
      <c r="I70" s="5" t="str">
        <f t="shared" si="8"/>
        <v>n/a</v>
      </c>
      <c r="J70" s="5" t="str">
        <f t="shared" si="9"/>
        <v>n/a</v>
      </c>
      <c r="K70" s="5" t="str">
        <f t="shared" si="10"/>
        <v>n/a</v>
      </c>
      <c r="L70" s="5" t="str">
        <f t="shared" si="11"/>
        <v>n/a</v>
      </c>
      <c r="M70" s="5" t="str">
        <f t="shared" si="12"/>
        <v>n/a</v>
      </c>
      <c r="N70" s="1" t="str">
        <f t="shared" si="13"/>
        <v>n/a</v>
      </c>
      <c r="O70" s="5" t="str">
        <f t="shared" si="14"/>
        <v>n/a</v>
      </c>
      <c r="P70" s="5" t="str">
        <f t="shared" si="15"/>
        <v>n/a</v>
      </c>
      <c r="Q70" s="5" t="str">
        <f t="shared" si="16"/>
        <v>n/a</v>
      </c>
      <c r="R70" s="5" t="str">
        <f t="shared" si="17"/>
        <v>n/a</v>
      </c>
      <c r="S70" s="5" t="str">
        <f t="shared" si="18"/>
        <v>n/a</v>
      </c>
      <c r="T70" s="4">
        <f t="shared" si="20"/>
        <v>0</v>
      </c>
      <c r="U70" s="4">
        <f t="shared" si="19"/>
        <v>0.61729707831148484</v>
      </c>
      <c r="V70" s="1">
        <v>7.5</v>
      </c>
    </row>
    <row r="71" spans="1:22" ht="15">
      <c r="A71" s="75">
        <f t="shared" si="3"/>
        <v>7.5790429363548773E-7</v>
      </c>
      <c r="B71" s="1">
        <f t="shared" si="4"/>
        <v>49.683435063511951</v>
      </c>
      <c r="C71" s="5">
        <f t="shared" si="0"/>
        <v>3.4373004307472819</v>
      </c>
      <c r="D71" s="5">
        <f t="shared" si="1"/>
        <v>1.2278606786332764E-2</v>
      </c>
      <c r="E71" s="5">
        <f t="shared" si="5"/>
        <v>0.14521661581951487</v>
      </c>
      <c r="F71" s="5">
        <f t="shared" si="21"/>
        <v>0.40788406058305315</v>
      </c>
      <c r="G71" s="88">
        <f t="shared" si="6"/>
        <v>1.5794570024487857</v>
      </c>
      <c r="H71" s="1" t="str">
        <f t="shared" si="7"/>
        <v>n/a</v>
      </c>
      <c r="I71" s="5" t="str">
        <f t="shared" si="8"/>
        <v>n/a</v>
      </c>
      <c r="J71" s="5" t="str">
        <f t="shared" si="9"/>
        <v>n/a</v>
      </c>
      <c r="K71" s="5" t="str">
        <f t="shared" si="10"/>
        <v>n/a</v>
      </c>
      <c r="L71" s="5" t="str">
        <f t="shared" si="11"/>
        <v>n/a</v>
      </c>
      <c r="M71" s="5" t="str">
        <f t="shared" si="12"/>
        <v>n/a</v>
      </c>
      <c r="N71" s="1" t="str">
        <f t="shared" si="13"/>
        <v>n/a</v>
      </c>
      <c r="O71" s="5" t="str">
        <f t="shared" si="14"/>
        <v>n/a</v>
      </c>
      <c r="P71" s="5" t="str">
        <f t="shared" si="15"/>
        <v>n/a</v>
      </c>
      <c r="Q71" s="5" t="str">
        <f t="shared" si="16"/>
        <v>n/a</v>
      </c>
      <c r="R71" s="5" t="str">
        <f t="shared" si="17"/>
        <v>n/a</v>
      </c>
      <c r="S71" s="5" t="str">
        <f t="shared" si="18"/>
        <v>n/a</v>
      </c>
      <c r="T71" s="4">
        <f t="shared" si="20"/>
        <v>0</v>
      </c>
      <c r="U71" s="4">
        <f t="shared" si="19"/>
        <v>0.63724746131110099</v>
      </c>
      <c r="V71" s="1">
        <v>7.75</v>
      </c>
    </row>
    <row r="72" spans="1:22" ht="15">
      <c r="A72" s="75">
        <f t="shared" si="3"/>
        <v>7.4596804697914876E-7</v>
      </c>
      <c r="B72" s="1">
        <f t="shared" si="4"/>
        <v>49.719002943254509</v>
      </c>
      <c r="C72" s="5">
        <f t="shared" si="0"/>
        <v>3.4323842517827918</v>
      </c>
      <c r="D72" s="5">
        <f t="shared" si="1"/>
        <v>1.2346853068641146E-2</v>
      </c>
      <c r="E72" s="5">
        <f t="shared" si="5"/>
        <v>0.14743468218223391</v>
      </c>
      <c r="F72" s="5">
        <f t="shared" si="21"/>
        <v>0.4230789434029838</v>
      </c>
      <c r="G72" s="88">
        <f t="shared" si="6"/>
        <v>1.5880687114145648</v>
      </c>
      <c r="H72" s="1" t="str">
        <f t="shared" si="7"/>
        <v>n/a</v>
      </c>
      <c r="I72" s="5" t="str">
        <f t="shared" si="8"/>
        <v>n/a</v>
      </c>
      <c r="J72" s="5" t="str">
        <f t="shared" si="9"/>
        <v>n/a</v>
      </c>
      <c r="K72" s="5" t="str">
        <f t="shared" si="10"/>
        <v>n/a</v>
      </c>
      <c r="L72" s="5" t="str">
        <f t="shared" si="11"/>
        <v>n/a</v>
      </c>
      <c r="M72" s="5" t="str">
        <f t="shared" si="12"/>
        <v>n/a</v>
      </c>
      <c r="N72" s="1" t="str">
        <f t="shared" si="13"/>
        <v>n/a</v>
      </c>
      <c r="O72" s="5" t="str">
        <f t="shared" si="14"/>
        <v>n/a</v>
      </c>
      <c r="P72" s="5" t="str">
        <f t="shared" si="15"/>
        <v>n/a</v>
      </c>
      <c r="Q72" s="5" t="str">
        <f t="shared" si="16"/>
        <v>n/a</v>
      </c>
      <c r="R72" s="5" t="str">
        <f t="shared" si="17"/>
        <v>n/a</v>
      </c>
      <c r="S72" s="5" t="str">
        <f t="shared" si="18"/>
        <v>n/a</v>
      </c>
      <c r="T72" s="4">
        <f t="shared" si="20"/>
        <v>0</v>
      </c>
      <c r="U72" s="4">
        <f t="shared" si="19"/>
        <v>0.65721534915393987</v>
      </c>
      <c r="V72" s="1">
        <v>8</v>
      </c>
    </row>
    <row r="73" spans="1:22" ht="15">
      <c r="A73" s="75">
        <f t="shared" si="3"/>
        <v>7.345785530048347E-7</v>
      </c>
      <c r="B73" s="1">
        <f t="shared" si="4"/>
        <v>49.754614225515986</v>
      </c>
      <c r="C73" s="5">
        <f t="shared" si="0"/>
        <v>3.4274726324926976</v>
      </c>
      <c r="D73" s="5">
        <f t="shared" si="1"/>
        <v>1.241365923733549E-2</v>
      </c>
      <c r="E73" s="5">
        <f t="shared" si="5"/>
        <v>0.14961346674278003</v>
      </c>
      <c r="F73" s="5">
        <f t="shared" si="21"/>
        <v>0.43834692040318801</v>
      </c>
      <c r="G73" s="88">
        <f t="shared" si="6"/>
        <v>1.5964540174987294</v>
      </c>
      <c r="H73" s="1" t="str">
        <f t="shared" si="7"/>
        <v>n/a</v>
      </c>
      <c r="I73" s="5" t="str">
        <f t="shared" si="8"/>
        <v>n/a</v>
      </c>
      <c r="J73" s="5" t="str">
        <f t="shared" si="9"/>
        <v>n/a</v>
      </c>
      <c r="K73" s="5" t="str">
        <f t="shared" si="10"/>
        <v>n/a</v>
      </c>
      <c r="L73" s="5" t="str">
        <f t="shared" si="11"/>
        <v>n/a</v>
      </c>
      <c r="M73" s="5" t="str">
        <f t="shared" si="12"/>
        <v>n/a</v>
      </c>
      <c r="N73" s="1" t="str">
        <f t="shared" si="13"/>
        <v>n/a</v>
      </c>
      <c r="O73" s="5" t="str">
        <f t="shared" si="14"/>
        <v>n/a</v>
      </c>
      <c r="P73" s="5" t="str">
        <f t="shared" si="15"/>
        <v>n/a</v>
      </c>
      <c r="Q73" s="5" t="str">
        <f t="shared" si="16"/>
        <v>n/a</v>
      </c>
      <c r="R73" s="5" t="str">
        <f t="shared" si="17"/>
        <v>n/a</v>
      </c>
      <c r="S73" s="5" t="str">
        <f t="shared" si="18"/>
        <v>n/a</v>
      </c>
      <c r="T73" s="4">
        <f t="shared" si="20"/>
        <v>0</v>
      </c>
      <c r="U73" s="4">
        <f t="shared" si="19"/>
        <v>0.67719794045661175</v>
      </c>
      <c r="V73" s="1">
        <v>8.25</v>
      </c>
    </row>
    <row r="74" spans="1:22" ht="15">
      <c r="A74" s="75">
        <f t="shared" si="3"/>
        <v>7.2369530612488174E-7</v>
      </c>
      <c r="B74" s="1">
        <f t="shared" si="4"/>
        <v>49.790268971103202</v>
      </c>
      <c r="C74" s="5">
        <f t="shared" si="0"/>
        <v>3.4225655728769988</v>
      </c>
      <c r="D74" s="5">
        <f t="shared" si="1"/>
        <v>1.2479025292415798E-2</v>
      </c>
      <c r="E74" s="5">
        <f t="shared" si="5"/>
        <v>0.151754670369807</v>
      </c>
      <c r="F74" s="5">
        <f t="shared" si="21"/>
        <v>0.45368317459389573</v>
      </c>
      <c r="G74" s="88">
        <f t="shared" si="6"/>
        <v>1.6046237237509653</v>
      </c>
      <c r="H74" s="1" t="str">
        <f t="shared" si="7"/>
        <v>n/a</v>
      </c>
      <c r="I74" s="5" t="str">
        <f t="shared" si="8"/>
        <v>n/a</v>
      </c>
      <c r="J74" s="5" t="str">
        <f t="shared" si="9"/>
        <v>n/a</v>
      </c>
      <c r="K74" s="5" t="str">
        <f t="shared" si="10"/>
        <v>n/a</v>
      </c>
      <c r="L74" s="5" t="str">
        <f t="shared" si="11"/>
        <v>n/a</v>
      </c>
      <c r="M74" s="5" t="str">
        <f t="shared" si="12"/>
        <v>n/a</v>
      </c>
      <c r="N74" s="1" t="str">
        <f t="shared" si="13"/>
        <v>n/a</v>
      </c>
      <c r="O74" s="5" t="str">
        <f t="shared" si="14"/>
        <v>n/a</v>
      </c>
      <c r="P74" s="5" t="str">
        <f t="shared" si="15"/>
        <v>n/a</v>
      </c>
      <c r="Q74" s="5" t="str">
        <f t="shared" si="16"/>
        <v>n/a</v>
      </c>
      <c r="R74" s="5" t="str">
        <f t="shared" si="17"/>
        <v>n/a</v>
      </c>
      <c r="S74" s="5" t="str">
        <f t="shared" si="18"/>
        <v>n/a</v>
      </c>
      <c r="T74" s="4">
        <f t="shared" si="20"/>
        <v>0</v>
      </c>
      <c r="U74" s="4">
        <f t="shared" si="19"/>
        <v>0.69719231885929567</v>
      </c>
      <c r="V74" s="1">
        <v>8.5</v>
      </c>
    </row>
    <row r="75" spans="1:22" ht="15">
      <c r="A75" s="75">
        <f t="shared" si="3"/>
        <v>7.1328188111902521E-7</v>
      </c>
      <c r="B75" s="1">
        <f t="shared" si="4"/>
        <v>49.825967240867726</v>
      </c>
      <c r="C75" s="5">
        <f t="shared" si="0"/>
        <v>3.4176630729356963</v>
      </c>
      <c r="D75" s="5">
        <f t="shared" si="1"/>
        <v>1.2542951233882067E-2</v>
      </c>
      <c r="E75" s="5">
        <f t="shared" si="5"/>
        <v>0.15385987086329606</v>
      </c>
      <c r="F75" s="5">
        <f t="shared" si="21"/>
        <v>0.46908290233234984</v>
      </c>
      <c r="G75" s="88">
        <f t="shared" si="6"/>
        <v>1.6125878775175106</v>
      </c>
      <c r="H75" s="1" t="str">
        <f t="shared" si="7"/>
        <v>n/a</v>
      </c>
      <c r="I75" s="5" t="str">
        <f t="shared" si="8"/>
        <v>n/a</v>
      </c>
      <c r="J75" s="5" t="str">
        <f t="shared" si="9"/>
        <v>n/a</v>
      </c>
      <c r="K75" s="5" t="str">
        <f t="shared" si="10"/>
        <v>n/a</v>
      </c>
      <c r="L75" s="5" t="str">
        <f t="shared" si="11"/>
        <v>n/a</v>
      </c>
      <c r="M75" s="5" t="str">
        <f t="shared" si="12"/>
        <v>n/a</v>
      </c>
      <c r="N75" s="1" t="str">
        <f t="shared" si="13"/>
        <v>n/a</v>
      </c>
      <c r="O75" s="5" t="str">
        <f t="shared" si="14"/>
        <v>n/a</v>
      </c>
      <c r="P75" s="5" t="str">
        <f t="shared" si="15"/>
        <v>n/a</v>
      </c>
      <c r="Q75" s="5" t="str">
        <f t="shared" si="16"/>
        <v>n/a</v>
      </c>
      <c r="R75" s="5" t="str">
        <f t="shared" si="17"/>
        <v>n/a</v>
      </c>
      <c r="S75" s="5" t="str">
        <f t="shared" si="18"/>
        <v>n/a</v>
      </c>
      <c r="T75" s="4">
        <f t="shared" si="20"/>
        <v>0</v>
      </c>
      <c r="U75" s="4">
        <f t="shared" si="19"/>
        <v>0.71719546492291064</v>
      </c>
      <c r="V75" s="1">
        <v>8.75</v>
      </c>
    </row>
    <row r="76" spans="1:22" ht="15">
      <c r="A76" s="75">
        <f t="shared" si="3"/>
        <v>7.0330541942325471E-7</v>
      </c>
      <c r="B76" s="1">
        <f t="shared" si="4"/>
        <v>49.861709095705528</v>
      </c>
      <c r="C76" s="5">
        <f t="shared" si="0"/>
        <v>3.4127651326687891</v>
      </c>
      <c r="D76" s="5">
        <f t="shared" si="1"/>
        <v>1.2605437061734299E-2</v>
      </c>
      <c r="E76" s="5">
        <f t="shared" si="5"/>
        <v>0.15593053513338365</v>
      </c>
      <c r="F76" s="5">
        <f t="shared" si="21"/>
        <v>0.48454131331611822</v>
      </c>
      <c r="G76" s="88">
        <f t="shared" si="6"/>
        <v>1.6203558401954212</v>
      </c>
      <c r="H76" s="1" t="str">
        <f t="shared" si="7"/>
        <v>n/a</v>
      </c>
      <c r="I76" s="5" t="str">
        <f t="shared" si="8"/>
        <v>n/a</v>
      </c>
      <c r="J76" s="5" t="str">
        <f t="shared" si="9"/>
        <v>n/a</v>
      </c>
      <c r="K76" s="5" t="str">
        <f t="shared" si="10"/>
        <v>n/a</v>
      </c>
      <c r="L76" s="5" t="str">
        <f t="shared" si="11"/>
        <v>n/a</v>
      </c>
      <c r="M76" s="5" t="str">
        <f t="shared" si="12"/>
        <v>n/a</v>
      </c>
      <c r="N76" s="1" t="str">
        <f t="shared" si="13"/>
        <v>n/a</v>
      </c>
      <c r="O76" s="5" t="str">
        <f t="shared" si="14"/>
        <v>n/a</v>
      </c>
      <c r="P76" s="5" t="str">
        <f t="shared" si="15"/>
        <v>n/a</v>
      </c>
      <c r="Q76" s="5" t="str">
        <f t="shared" si="16"/>
        <v>n/a</v>
      </c>
      <c r="R76" s="5" t="str">
        <f t="shared" si="17"/>
        <v>n/a</v>
      </c>
      <c r="S76" s="5" t="str">
        <f t="shared" si="18"/>
        <v>n/a</v>
      </c>
      <c r="T76" s="4">
        <f t="shared" si="20"/>
        <v>0</v>
      </c>
      <c r="U76" s="4">
        <f t="shared" si="19"/>
        <v>0.73720426658429372</v>
      </c>
      <c r="V76" s="1">
        <v>9</v>
      </c>
    </row>
    <row r="77" spans="1:22" ht="15">
      <c r="A77" s="75">
        <f t="shared" si="3"/>
        <v>6.9373619231731582E-7</v>
      </c>
      <c r="B77" s="1">
        <f t="shared" si="4"/>
        <v>49.897494596556626</v>
      </c>
      <c r="C77" s="5">
        <f t="shared" si="0"/>
        <v>3.4078717520762778</v>
      </c>
      <c r="D77" s="5">
        <f t="shared" si="1"/>
        <v>1.2666482775972494E-2</v>
      </c>
      <c r="E77" s="5">
        <f t="shared" si="5"/>
        <v>0.15796802986970115</v>
      </c>
      <c r="F77" s="5">
        <f t="shared" si="21"/>
        <v>0.5000536305763762</v>
      </c>
      <c r="G77" s="88">
        <f t="shared" si="6"/>
        <v>1.6279363490081196</v>
      </c>
      <c r="H77" s="1" t="str">
        <f t="shared" si="7"/>
        <v>n/a</v>
      </c>
      <c r="I77" s="5" t="str">
        <f t="shared" si="8"/>
        <v>n/a</v>
      </c>
      <c r="J77" s="5" t="str">
        <f t="shared" si="9"/>
        <v>n/a</v>
      </c>
      <c r="K77" s="5" t="str">
        <f t="shared" si="10"/>
        <v>n/a</v>
      </c>
      <c r="L77" s="5" t="str">
        <f t="shared" si="11"/>
        <v>n/a</v>
      </c>
      <c r="M77" s="5" t="str">
        <f t="shared" si="12"/>
        <v>n/a</v>
      </c>
      <c r="N77" s="1" t="str">
        <f t="shared" si="13"/>
        <v>n/a</v>
      </c>
      <c r="O77" s="5" t="str">
        <f t="shared" si="14"/>
        <v>n/a</v>
      </c>
      <c r="P77" s="5" t="str">
        <f t="shared" si="15"/>
        <v>n/a</v>
      </c>
      <c r="Q77" s="5" t="str">
        <f t="shared" si="16"/>
        <v>n/a</v>
      </c>
      <c r="R77" s="5" t="str">
        <f t="shared" si="17"/>
        <v>n/a</v>
      </c>
      <c r="S77" s="5" t="str">
        <f t="shared" si="18"/>
        <v>n/a</v>
      </c>
      <c r="T77" s="4">
        <f t="shared" si="20"/>
        <v>0</v>
      </c>
      <c r="U77" s="4">
        <f t="shared" si="19"/>
        <v>0.75721552838246309</v>
      </c>
      <c r="V77" s="1">
        <v>9.25</v>
      </c>
    </row>
    <row r="78" spans="1:22" ht="15">
      <c r="A78" s="75">
        <f t="shared" si="3"/>
        <v>6.8454722776684442E-7</v>
      </c>
      <c r="B78" s="1">
        <f t="shared" si="4"/>
        <v>49.933323804404672</v>
      </c>
      <c r="C78" s="5">
        <f t="shared" si="0"/>
        <v>3.4029829311581623</v>
      </c>
      <c r="D78" s="5">
        <f t="shared" si="1"/>
        <v>1.2726088376596653E-2</v>
      </c>
      <c r="E78" s="5">
        <f t="shared" si="5"/>
        <v>0.15997363092394554</v>
      </c>
      <c r="F78" s="5">
        <f t="shared" si="21"/>
        <v>0.51561509047116061</v>
      </c>
      <c r="G78" s="88">
        <f t="shared" si="6"/>
        <v>1.6353375718870629</v>
      </c>
      <c r="H78" s="1" t="str">
        <f t="shared" si="7"/>
        <v>n/a</v>
      </c>
      <c r="I78" s="5" t="str">
        <f t="shared" si="8"/>
        <v>n/a</v>
      </c>
      <c r="J78" s="5" t="str">
        <f t="shared" si="9"/>
        <v>n/a</v>
      </c>
      <c r="K78" s="5" t="str">
        <f t="shared" si="10"/>
        <v>n/a</v>
      </c>
      <c r="L78" s="5" t="str">
        <f t="shared" si="11"/>
        <v>n/a</v>
      </c>
      <c r="M78" s="5" t="str">
        <f t="shared" si="12"/>
        <v>n/a</v>
      </c>
      <c r="N78" s="1" t="str">
        <f t="shared" si="13"/>
        <v>n/a</v>
      </c>
      <c r="O78" s="5" t="str">
        <f t="shared" si="14"/>
        <v>n/a</v>
      </c>
      <c r="P78" s="5" t="str">
        <f t="shared" si="15"/>
        <v>n/a</v>
      </c>
      <c r="Q78" s="5" t="str">
        <f t="shared" si="16"/>
        <v>n/a</v>
      </c>
      <c r="R78" s="5" t="str">
        <f t="shared" si="17"/>
        <v>n/a</v>
      </c>
      <c r="S78" s="5" t="str">
        <f t="shared" si="18"/>
        <v>n/a</v>
      </c>
      <c r="T78" s="4">
        <f t="shared" si="20"/>
        <v>0</v>
      </c>
      <c r="U78" s="4">
        <f t="shared" si="19"/>
        <v>0.7772259796322829</v>
      </c>
      <c r="V78" s="1">
        <v>9.5</v>
      </c>
    </row>
    <row r="79" spans="1:22" ht="15">
      <c r="A79" s="75">
        <f t="shared" si="3"/>
        <v>6.7571399024014949E-7</v>
      </c>
      <c r="B79" s="1">
        <f t="shared" si="4"/>
        <v>49.96919678027664</v>
      </c>
      <c r="C79" s="5">
        <f t="shared" si="0"/>
        <v>3.3980986699144426</v>
      </c>
      <c r="D79" s="5">
        <f t="shared" si="1"/>
        <v>1.2784253863606774E-2</v>
      </c>
      <c r="E79" s="5">
        <f t="shared" si="5"/>
        <v>0.16194853159055669</v>
      </c>
      <c r="F79" s="5">
        <f t="shared" si="21"/>
        <v>0.53122094267859421</v>
      </c>
      <c r="G79" s="88">
        <f t="shared" si="6"/>
        <v>1.6425671563741284</v>
      </c>
      <c r="H79" s="1" t="str">
        <f t="shared" si="7"/>
        <v>n/a</v>
      </c>
      <c r="I79" s="5" t="str">
        <f t="shared" si="8"/>
        <v>n/a</v>
      </c>
      <c r="J79" s="5" t="str">
        <f t="shared" si="9"/>
        <v>n/a</v>
      </c>
      <c r="K79" s="5" t="str">
        <f t="shared" si="10"/>
        <v>n/a</v>
      </c>
      <c r="L79" s="5" t="str">
        <f t="shared" si="11"/>
        <v>n/a</v>
      </c>
      <c r="M79" s="5" t="str">
        <f t="shared" si="12"/>
        <v>n/a</v>
      </c>
      <c r="N79" s="1" t="str">
        <f t="shared" si="13"/>
        <v>n/a</v>
      </c>
      <c r="O79" s="5" t="str">
        <f t="shared" si="14"/>
        <v>n/a</v>
      </c>
      <c r="P79" s="5" t="str">
        <f t="shared" si="15"/>
        <v>n/a</v>
      </c>
      <c r="Q79" s="5" t="str">
        <f t="shared" si="16"/>
        <v>n/a</v>
      </c>
      <c r="R79" s="5" t="str">
        <f t="shared" si="17"/>
        <v>n/a</v>
      </c>
      <c r="S79" s="5" t="str">
        <f t="shared" si="18"/>
        <v>n/a</v>
      </c>
      <c r="T79" s="4">
        <f t="shared" si="20"/>
        <v>0</v>
      </c>
      <c r="U79" s="4">
        <f t="shared" si="19"/>
        <v>0.79723228169226057</v>
      </c>
      <c r="V79" s="1">
        <v>9.75</v>
      </c>
    </row>
    <row r="80" spans="1:22" ht="15">
      <c r="A80" s="75">
        <f t="shared" si="3"/>
        <v>6.6721410483525333E-7</v>
      </c>
      <c r="B80" s="1">
        <f t="shared" si="4"/>
        <v>50.005113585242405</v>
      </c>
      <c r="C80" s="5">
        <f t="shared" si="0"/>
        <v>3.3932189683451188</v>
      </c>
      <c r="D80" s="5">
        <f t="shared" si="1"/>
        <v>1.2840979237002857E-2</v>
      </c>
      <c r="E80" s="5">
        <f t="shared" si="5"/>
        <v>0.16389384993977507</v>
      </c>
      <c r="F80" s="5">
        <f t="shared" si="21"/>
        <v>0.5468664501900814</v>
      </c>
      <c r="G80" s="88">
        <f t="shared" si="6"/>
        <v>1.6496322733192412</v>
      </c>
      <c r="H80" s="1" t="str">
        <f t="shared" si="7"/>
        <v>n/a</v>
      </c>
      <c r="I80" s="5" t="str">
        <f t="shared" si="8"/>
        <v>n/a</v>
      </c>
      <c r="J80" s="5" t="str">
        <f t="shared" si="9"/>
        <v>n/a</v>
      </c>
      <c r="K80" s="5" t="str">
        <f t="shared" si="10"/>
        <v>n/a</v>
      </c>
      <c r="L80" s="5" t="str">
        <f t="shared" si="11"/>
        <v>n/a</v>
      </c>
      <c r="M80" s="5" t="str">
        <f t="shared" si="12"/>
        <v>n/a</v>
      </c>
      <c r="N80" s="1" t="str">
        <f t="shared" si="13"/>
        <v>n/a</v>
      </c>
      <c r="O80" s="5" t="str">
        <f t="shared" si="14"/>
        <v>n/a</v>
      </c>
      <c r="P80" s="5" t="str">
        <f t="shared" si="15"/>
        <v>n/a</v>
      </c>
      <c r="Q80" s="5" t="str">
        <f t="shared" si="16"/>
        <v>n/a</v>
      </c>
      <c r="R80" s="5" t="str">
        <f t="shared" si="17"/>
        <v>n/a</v>
      </c>
      <c r="S80" s="5" t="str">
        <f t="shared" si="18"/>
        <v>n/a</v>
      </c>
      <c r="T80" s="4">
        <f t="shared" si="20"/>
        <v>0</v>
      </c>
      <c r="U80" s="4">
        <f t="shared" si="19"/>
        <v>0.81723103444927514</v>
      </c>
      <c r="V80" s="1">
        <v>10</v>
      </c>
    </row>
    <row r="81" spans="1:22" ht="15">
      <c r="A81" s="75">
        <f t="shared" si="3"/>
        <v>6.5902711864784168E-7</v>
      </c>
      <c r="B81" s="1">
        <f t="shared" si="4"/>
        <v>50.041074280414392</v>
      </c>
      <c r="C81" s="5">
        <f t="shared" si="0"/>
        <v>3.3883438264501904</v>
      </c>
      <c r="D81" s="5">
        <f t="shared" si="1"/>
        <v>1.2896264496784902E-2</v>
      </c>
      <c r="E81" s="5">
        <f t="shared" si="5"/>
        <v>0.16581063533244472</v>
      </c>
      <c r="F81" s="5">
        <f t="shared" si="21"/>
        <v>0.56254688930347252</v>
      </c>
      <c r="G81" s="88">
        <f t="shared" si="6"/>
        <v>1.6565396560319388</v>
      </c>
      <c r="H81" s="1" t="str">
        <f t="shared" si="7"/>
        <v>n/a</v>
      </c>
      <c r="I81" s="5" t="str">
        <f t="shared" si="8"/>
        <v>n/a</v>
      </c>
      <c r="J81" s="5" t="str">
        <f t="shared" si="9"/>
        <v>n/a</v>
      </c>
      <c r="K81" s="5" t="str">
        <f t="shared" si="10"/>
        <v>n/a</v>
      </c>
      <c r="L81" s="5" t="str">
        <f t="shared" si="11"/>
        <v>n/a</v>
      </c>
      <c r="M81" s="5" t="str">
        <f t="shared" si="12"/>
        <v>n/a</v>
      </c>
      <c r="N81" s="1" t="str">
        <f t="shared" si="13"/>
        <v>n/a</v>
      </c>
      <c r="O81" s="5" t="str">
        <f t="shared" si="14"/>
        <v>n/a</v>
      </c>
      <c r="P81" s="5" t="str">
        <f t="shared" si="15"/>
        <v>n/a</v>
      </c>
      <c r="Q81" s="5" t="str">
        <f t="shared" si="16"/>
        <v>n/a</v>
      </c>
      <c r="R81" s="5" t="str">
        <f t="shared" si="17"/>
        <v>n/a</v>
      </c>
      <c r="S81" s="5" t="str">
        <f t="shared" si="18"/>
        <v>n/a</v>
      </c>
      <c r="T81" s="4">
        <f t="shared" si="20"/>
        <v>0</v>
      </c>
      <c r="U81" s="4">
        <f t="shared" si="19"/>
        <v>0.83721878212351775</v>
      </c>
      <c r="V81" s="1">
        <v>10.25</v>
      </c>
    </row>
    <row r="82" spans="1:22" ht="15">
      <c r="A82" s="75">
        <f t="shared" si="3"/>
        <v>6.5113429358101388E-7</v>
      </c>
      <c r="B82" s="1">
        <f t="shared" si="4"/>
        <v>50.077078926947159</v>
      </c>
      <c r="C82" s="5">
        <f t="shared" si="0"/>
        <v>3.3834732442296578</v>
      </c>
      <c r="D82" s="5">
        <f t="shared" si="1"/>
        <v>1.2950109642952911E-2</v>
      </c>
      <c r="E82" s="5">
        <f t="shared" si="5"/>
        <v>0.16769987422555291</v>
      </c>
      <c r="F82" s="5">
        <f t="shared" si="21"/>
        <v>0.57825754961620179</v>
      </c>
      <c r="G82" s="88">
        <f t="shared" si="6"/>
        <v>1.6632956354492729</v>
      </c>
      <c r="H82" s="1" t="str">
        <f t="shared" si="7"/>
        <v>n/a</v>
      </c>
      <c r="I82" s="5" t="str">
        <f t="shared" si="8"/>
        <v>n/a</v>
      </c>
      <c r="J82" s="5" t="str">
        <f t="shared" si="9"/>
        <v>n/a</v>
      </c>
      <c r="K82" s="5" t="str">
        <f t="shared" si="10"/>
        <v>n/a</v>
      </c>
      <c r="L82" s="5" t="str">
        <f t="shared" si="11"/>
        <v>n/a</v>
      </c>
      <c r="M82" s="5" t="str">
        <f t="shared" si="12"/>
        <v>n/a</v>
      </c>
      <c r="N82" s="1" t="str">
        <f t="shared" si="13"/>
        <v>n/a</v>
      </c>
      <c r="O82" s="5" t="str">
        <f t="shared" si="14"/>
        <v>n/a</v>
      </c>
      <c r="P82" s="5" t="str">
        <f t="shared" si="15"/>
        <v>n/a</v>
      </c>
      <c r="Q82" s="5" t="str">
        <f t="shared" si="16"/>
        <v>n/a</v>
      </c>
      <c r="R82" s="5" t="str">
        <f t="shared" si="17"/>
        <v>n/a</v>
      </c>
      <c r="S82" s="5" t="str">
        <f t="shared" si="18"/>
        <v>n/a</v>
      </c>
      <c r="T82" s="4">
        <f t="shared" si="20"/>
        <v>0</v>
      </c>
      <c r="U82" s="4">
        <f t="shared" si="19"/>
        <v>0.85719201848095594</v>
      </c>
      <c r="V82" s="1">
        <v>10.5</v>
      </c>
    </row>
    <row r="83" spans="1:22" ht="15">
      <c r="A83" s="75">
        <f t="shared" si="3"/>
        <v>6.4351842581531547E-7</v>
      </c>
      <c r="B83" s="1">
        <f t="shared" si="4"/>
        <v>50.113127586037074</v>
      </c>
      <c r="C83" s="5">
        <f t="shared" si="0"/>
        <v>3.378607221683521</v>
      </c>
      <c r="D83" s="5">
        <f t="shared" si="1"/>
        <v>1.3002514675506883E-2</v>
      </c>
      <c r="E83" s="5">
        <f t="shared" si="5"/>
        <v>0.16956249536073631</v>
      </c>
      <c r="F83" s="5">
        <f t="shared" si="21"/>
        <v>0.59399373401839206</v>
      </c>
      <c r="G83" s="88">
        <f t="shared" si="6"/>
        <v>1.6699061718021118</v>
      </c>
      <c r="H83" s="1" t="str">
        <f t="shared" si="7"/>
        <v>n/a</v>
      </c>
      <c r="I83" s="5" t="str">
        <f t="shared" si="8"/>
        <v>n/a</v>
      </c>
      <c r="J83" s="5" t="str">
        <f t="shared" si="9"/>
        <v>n/a</v>
      </c>
      <c r="K83" s="5" t="str">
        <f t="shared" si="10"/>
        <v>n/a</v>
      </c>
      <c r="L83" s="5" t="str">
        <f t="shared" si="11"/>
        <v>n/a</v>
      </c>
      <c r="M83" s="5" t="str">
        <f t="shared" si="12"/>
        <v>n/a</v>
      </c>
      <c r="N83" s="1" t="str">
        <f t="shared" si="13"/>
        <v>n/a</v>
      </c>
      <c r="O83" s="5" t="str">
        <f t="shared" si="14"/>
        <v>n/a</v>
      </c>
      <c r="P83" s="5" t="str">
        <f t="shared" si="15"/>
        <v>n/a</v>
      </c>
      <c r="Q83" s="5" t="str">
        <f t="shared" si="16"/>
        <v>n/a</v>
      </c>
      <c r="R83" s="5" t="str">
        <f t="shared" si="17"/>
        <v>n/a</v>
      </c>
      <c r="S83" s="5" t="str">
        <f t="shared" si="18"/>
        <v>n/a</v>
      </c>
      <c r="T83" s="4">
        <f t="shared" si="20"/>
        <v>0</v>
      </c>
      <c r="U83" s="4">
        <f t="shared" si="19"/>
        <v>0.87714719152745257</v>
      </c>
      <c r="V83" s="1">
        <v>10.75</v>
      </c>
    </row>
    <row r="84" spans="1:22" ht="15">
      <c r="A84" s="75">
        <f t="shared" si="3"/>
        <v>6.3616368797740067E-7</v>
      </c>
      <c r="B84" s="1">
        <f t="shared" si="4"/>
        <v>50.149220318921842</v>
      </c>
      <c r="C84" s="5">
        <f t="shared" si="0"/>
        <v>3.3737457588117801</v>
      </c>
      <c r="D84" s="5">
        <f t="shared" si="1"/>
        <v>1.3053479594446816E-2</v>
      </c>
      <c r="E84" s="5">
        <f t="shared" si="5"/>
        <v>0.17139937441413167</v>
      </c>
      <c r="F84" s="5">
        <f t="shared" si="21"/>
        <v>0.60975075868593198</v>
      </c>
      <c r="G84" s="88">
        <f t="shared" si="6"/>
        <v>1.6763768831944934</v>
      </c>
      <c r="H84" s="1" t="str">
        <f t="shared" si="7"/>
        <v>n/a</v>
      </c>
      <c r="I84" s="5" t="str">
        <f t="shared" si="8"/>
        <v>n/a</v>
      </c>
      <c r="J84" s="5" t="str">
        <f t="shared" si="9"/>
        <v>n/a</v>
      </c>
      <c r="K84" s="5" t="str">
        <f t="shared" si="10"/>
        <v>n/a</v>
      </c>
      <c r="L84" s="5" t="str">
        <f t="shared" si="11"/>
        <v>n/a</v>
      </c>
      <c r="M84" s="5" t="str">
        <f t="shared" si="12"/>
        <v>n/a</v>
      </c>
      <c r="N84" s="1" t="str">
        <f t="shared" si="13"/>
        <v>n/a</v>
      </c>
      <c r="O84" s="5" t="str">
        <f t="shared" si="14"/>
        <v>n/a</v>
      </c>
      <c r="P84" s="5" t="str">
        <f t="shared" si="15"/>
        <v>n/a</v>
      </c>
      <c r="Q84" s="5" t="str">
        <f t="shared" si="16"/>
        <v>n/a</v>
      </c>
      <c r="R84" s="5" t="str">
        <f t="shared" si="17"/>
        <v>n/a</v>
      </c>
      <c r="S84" s="5" t="str">
        <f t="shared" si="18"/>
        <v>n/a</v>
      </c>
      <c r="T84" s="4">
        <f t="shared" si="20"/>
        <v>0</v>
      </c>
      <c r="U84" s="4">
        <f t="shared" si="19"/>
        <v>0.89708070774778004</v>
      </c>
      <c r="V84" s="1">
        <v>11</v>
      </c>
    </row>
    <row r="85" spans="1:22" ht="15">
      <c r="A85" s="75">
        <f t="shared" si="3"/>
        <v>6.2905549070975945E-7</v>
      </c>
      <c r="B85" s="1">
        <f t="shared" si="4"/>
        <v>50.185357186880182</v>
      </c>
      <c r="C85" s="5">
        <f t="shared" si="0"/>
        <v>3.368888855614435</v>
      </c>
      <c r="D85" s="5">
        <f t="shared" si="1"/>
        <v>1.3103004399772713E-2</v>
      </c>
      <c r="E85" s="5">
        <f t="shared" si="5"/>
        <v>0.17321133817444068</v>
      </c>
      <c r="F85" s="5">
        <f t="shared" si="21"/>
        <v>0.62552395307352204</v>
      </c>
      <c r="G85" s="88">
        <f t="shared" si="6"/>
        <v>1.6827130714539524</v>
      </c>
      <c r="H85" s="1" t="str">
        <f t="shared" si="7"/>
        <v>n/a</v>
      </c>
      <c r="I85" s="5" t="str">
        <f t="shared" si="8"/>
        <v>n/a</v>
      </c>
      <c r="J85" s="5" t="str">
        <f t="shared" si="9"/>
        <v>n/a</v>
      </c>
      <c r="K85" s="5" t="str">
        <f t="shared" si="10"/>
        <v>n/a</v>
      </c>
      <c r="L85" s="5" t="str">
        <f t="shared" si="11"/>
        <v>n/a</v>
      </c>
      <c r="M85" s="5" t="str">
        <f t="shared" si="12"/>
        <v>n/a</v>
      </c>
      <c r="N85" s="1" t="str">
        <f t="shared" si="13"/>
        <v>n/a</v>
      </c>
      <c r="O85" s="5" t="str">
        <f t="shared" si="14"/>
        <v>n/a</v>
      </c>
      <c r="P85" s="5" t="str">
        <f t="shared" si="15"/>
        <v>n/a</v>
      </c>
      <c r="Q85" s="5" t="str">
        <f t="shared" si="16"/>
        <v>n/a</v>
      </c>
      <c r="R85" s="5" t="str">
        <f t="shared" si="17"/>
        <v>n/a</v>
      </c>
      <c r="S85" s="5" t="str">
        <f t="shared" si="18"/>
        <v>n/a</v>
      </c>
      <c r="T85" s="4">
        <f t="shared" si="20"/>
        <v>0</v>
      </c>
      <c r="U85" s="4">
        <f t="shared" si="19"/>
        <v>0.91698893594368436</v>
      </c>
      <c r="V85" s="1">
        <v>11.25</v>
      </c>
    </row>
    <row r="86" spans="1:22" ht="15">
      <c r="A86" s="75">
        <f t="shared" si="3"/>
        <v>6.2218036088463037E-7</v>
      </c>
      <c r="B86" s="1">
        <f t="shared" si="4"/>
        <v>50.221538251231394</v>
      </c>
      <c r="C86" s="5">
        <f t="shared" si="0"/>
        <v>3.3640365120914852</v>
      </c>
      <c r="D86" s="5">
        <f t="shared" si="1"/>
        <v>1.3151089091484571E-2</v>
      </c>
      <c r="E86" s="5">
        <f t="shared" si="5"/>
        <v>0.17499916830648177</v>
      </c>
      <c r="F86" s="5">
        <f t="shared" si="21"/>
        <v>0.64130865990769037</v>
      </c>
      <c r="G86" s="88">
        <f t="shared" si="6"/>
        <v>1.6889197455627918</v>
      </c>
      <c r="H86" s="1" t="str">
        <f t="shared" si="7"/>
        <v>n/a</v>
      </c>
      <c r="I86" s="5" t="str">
        <f t="shared" si="8"/>
        <v>n/a</v>
      </c>
      <c r="J86" s="5" t="str">
        <f t="shared" si="9"/>
        <v>n/a</v>
      </c>
      <c r="K86" s="5" t="str">
        <f t="shared" si="10"/>
        <v>n/a</v>
      </c>
      <c r="L86" s="5" t="str">
        <f t="shared" si="11"/>
        <v>n/a</v>
      </c>
      <c r="M86" s="5" t="str">
        <f t="shared" si="12"/>
        <v>n/a</v>
      </c>
      <c r="N86" s="1" t="str">
        <f t="shared" si="13"/>
        <v>n/a</v>
      </c>
      <c r="O86" s="5" t="str">
        <f t="shared" si="14"/>
        <v>n/a</v>
      </c>
      <c r="P86" s="5" t="str">
        <f t="shared" si="15"/>
        <v>n/a</v>
      </c>
      <c r="Q86" s="5" t="str">
        <f t="shared" si="16"/>
        <v>n/a</v>
      </c>
      <c r="R86" s="5" t="str">
        <f t="shared" si="17"/>
        <v>n/a</v>
      </c>
      <c r="S86" s="5" t="str">
        <f t="shared" si="18"/>
        <v>n/a</v>
      </c>
      <c r="T86" s="4">
        <f t="shared" si="20"/>
        <v>0</v>
      </c>
      <c r="U86" s="4">
        <f t="shared" si="19"/>
        <v>0.93686821071757376</v>
      </c>
      <c r="V86" s="1">
        <v>11.5</v>
      </c>
    </row>
    <row r="87" spans="1:22" ht="15">
      <c r="A87" s="75">
        <f t="shared" si="3"/>
        <v>6.1552583414757737E-7</v>
      </c>
      <c r="B87" s="1">
        <f t="shared" si="4"/>
        <v>50.257763573334955</v>
      </c>
      <c r="C87" s="5">
        <f t="shared" si="0"/>
        <v>3.3591887282429314</v>
      </c>
      <c r="D87" s="5">
        <f t="shared" si="1"/>
        <v>1.3197733669582393E-2</v>
      </c>
      <c r="E87" s="5">
        <f t="shared" si="5"/>
        <v>0.17676360474945546</v>
      </c>
      <c r="F87" s="5">
        <f t="shared" si="21"/>
        <v>0.65710023517977967</v>
      </c>
      <c r="G87" s="88">
        <f t="shared" si="6"/>
        <v>1.6950016429395687</v>
      </c>
      <c r="H87" s="1" t="str">
        <f t="shared" si="7"/>
        <v>n/a</v>
      </c>
      <c r="I87" s="5" t="str">
        <f t="shared" si="8"/>
        <v>n/a</v>
      </c>
      <c r="J87" s="5" t="str">
        <f t="shared" si="9"/>
        <v>n/a</v>
      </c>
      <c r="K87" s="5" t="str">
        <f t="shared" si="10"/>
        <v>n/a</v>
      </c>
      <c r="L87" s="5" t="str">
        <f t="shared" si="11"/>
        <v>n/a</v>
      </c>
      <c r="M87" s="5" t="str">
        <f t="shared" si="12"/>
        <v>n/a</v>
      </c>
      <c r="N87" s="1" t="str">
        <f t="shared" si="13"/>
        <v>n/a</v>
      </c>
      <c r="O87" s="5" t="str">
        <f t="shared" si="14"/>
        <v>n/a</v>
      </c>
      <c r="P87" s="5" t="str">
        <f t="shared" si="15"/>
        <v>n/a</v>
      </c>
      <c r="Q87" s="5" t="str">
        <f t="shared" si="16"/>
        <v>n/a</v>
      </c>
      <c r="R87" s="5" t="str">
        <f t="shared" si="17"/>
        <v>n/a</v>
      </c>
      <c r="S87" s="5" t="str">
        <f t="shared" si="18"/>
        <v>n/a</v>
      </c>
      <c r="T87" s="4">
        <f t="shared" si="20"/>
        <v>0</v>
      </c>
      <c r="U87" s="4">
        <f t="shared" si="19"/>
        <v>0.95671483564202719</v>
      </c>
      <c r="V87" s="1">
        <v>11.75</v>
      </c>
    </row>
    <row r="88" spans="1:22" ht="15">
      <c r="A88" s="75">
        <f t="shared" si="3"/>
        <v>6.0908035983980821E-7</v>
      </c>
      <c r="B88" s="1">
        <f t="shared" si="4"/>
        <v>50.294033214590137</v>
      </c>
      <c r="C88" s="5">
        <f t="shared" si="0"/>
        <v>3.3543455040687733</v>
      </c>
      <c r="D88" s="5">
        <f t="shared" si="1"/>
        <v>1.3242938134066178E-2</v>
      </c>
      <c r="E88" s="5">
        <f t="shared" si="5"/>
        <v>0.17850534879238461</v>
      </c>
      <c r="F88" s="5">
        <f t="shared" si="21"/>
        <v>0.67289404813890019</v>
      </c>
      <c r="G88" s="88">
        <f t="shared" si="6"/>
        <v>1.7009632488054263</v>
      </c>
      <c r="H88" s="1" t="str">
        <f t="shared" si="7"/>
        <v>n/a</v>
      </c>
      <c r="I88" s="5" t="str">
        <f t="shared" si="8"/>
        <v>n/a</v>
      </c>
      <c r="J88" s="5" t="str">
        <f t="shared" si="9"/>
        <v>n/a</v>
      </c>
      <c r="K88" s="5" t="str">
        <f t="shared" si="10"/>
        <v>n/a</v>
      </c>
      <c r="L88" s="5" t="str">
        <f t="shared" si="11"/>
        <v>n/a</v>
      </c>
      <c r="M88" s="5" t="str">
        <f t="shared" si="12"/>
        <v>n/a</v>
      </c>
      <c r="N88" s="1" t="str">
        <f t="shared" si="13"/>
        <v>n/a</v>
      </c>
      <c r="O88" s="5" t="str">
        <f t="shared" si="14"/>
        <v>n/a</v>
      </c>
      <c r="P88" s="5" t="str">
        <f t="shared" si="15"/>
        <v>n/a</v>
      </c>
      <c r="Q88" s="5" t="str">
        <f t="shared" si="16"/>
        <v>n/a</v>
      </c>
      <c r="R88" s="5" t="str">
        <f t="shared" si="17"/>
        <v>n/a</v>
      </c>
      <c r="S88" s="5" t="str">
        <f t="shared" si="18"/>
        <v>n/a</v>
      </c>
      <c r="T88" s="4">
        <f t="shared" si="20"/>
        <v>0</v>
      </c>
      <c r="U88" s="4">
        <f t="shared" si="19"/>
        <v>0.97652508614994049</v>
      </c>
      <c r="V88" s="1">
        <v>12</v>
      </c>
    </row>
    <row r="89" spans="1:22" ht="15">
      <c r="A89" s="75">
        <f t="shared" si="3"/>
        <v>6.0283321664850407E-7</v>
      </c>
      <c r="B89" s="1">
        <f t="shared" si="4"/>
        <v>50.330347236435571</v>
      </c>
      <c r="C89" s="5">
        <f t="shared" si="0"/>
        <v>3.3495068395690111</v>
      </c>
      <c r="D89" s="5">
        <f t="shared" si="1"/>
        <v>1.3286702484935926E-2</v>
      </c>
      <c r="E89" s="5">
        <f t="shared" si="5"/>
        <v>0.18022506586347581</v>
      </c>
      <c r="F89" s="5">
        <f t="shared" si="21"/>
        <v>0.68868548128485774</v>
      </c>
      <c r="G89" s="88">
        <f t="shared" si="6"/>
        <v>1.7068088138402939</v>
      </c>
      <c r="H89" s="1" t="str">
        <f t="shared" si="7"/>
        <v>n/a</v>
      </c>
      <c r="I89" s="5" t="str">
        <f t="shared" si="8"/>
        <v>n/a</v>
      </c>
      <c r="J89" s="5" t="str">
        <f t="shared" si="9"/>
        <v>n/a</v>
      </c>
      <c r="K89" s="5" t="str">
        <f t="shared" si="10"/>
        <v>n/a</v>
      </c>
      <c r="L89" s="5" t="str">
        <f t="shared" si="11"/>
        <v>n/a</v>
      </c>
      <c r="M89" s="5" t="str">
        <f t="shared" si="12"/>
        <v>n/a</v>
      </c>
      <c r="N89" s="1" t="str">
        <f t="shared" si="13"/>
        <v>n/a</v>
      </c>
      <c r="O89" s="5" t="str">
        <f t="shared" si="14"/>
        <v>n/a</v>
      </c>
      <c r="P89" s="5" t="str">
        <f t="shared" si="15"/>
        <v>n/a</v>
      </c>
      <c r="Q89" s="5" t="str">
        <f t="shared" si="16"/>
        <v>n/a</v>
      </c>
      <c r="R89" s="5" t="str">
        <f t="shared" si="17"/>
        <v>n/a</v>
      </c>
      <c r="S89" s="5" t="str">
        <f t="shared" si="18"/>
        <v>n/a</v>
      </c>
      <c r="T89" s="4">
        <f t="shared" si="20"/>
        <v>0</v>
      </c>
      <c r="U89" s="4">
        <f t="shared" si="19"/>
        <v>0.9962952121755857</v>
      </c>
      <c r="V89" s="1">
        <v>12.25</v>
      </c>
    </row>
    <row r="90" spans="1:22" ht="15">
      <c r="A90" s="75">
        <f t="shared" si="3"/>
        <v>5.9677443758331894E-7</v>
      </c>
      <c r="B90" s="9">
        <f t="shared" si="4"/>
        <v>50.366705700348859</v>
      </c>
      <c r="C90" s="77">
        <f t="shared" si="0"/>
        <v>3.3446727347436447</v>
      </c>
      <c r="D90" s="77">
        <f t="shared" si="1"/>
        <v>1.3329026722191635E-2</v>
      </c>
      <c r="E90" s="5">
        <f t="shared" si="5"/>
        <v>0.18192338806530053</v>
      </c>
      <c r="F90" s="77">
        <f t="shared" si="21"/>
        <v>0.70446993036104344</v>
      </c>
      <c r="G90" s="90">
        <f t="shared" si="6"/>
        <v>1.7125423703086071</v>
      </c>
      <c r="H90" s="9" t="str">
        <f t="shared" si="7"/>
        <v>n/a</v>
      </c>
      <c r="I90" s="77" t="str">
        <f t="shared" si="8"/>
        <v>n/a</v>
      </c>
      <c r="J90" s="77" t="str">
        <f t="shared" si="9"/>
        <v>n/a</v>
      </c>
      <c r="K90" s="77" t="str">
        <f t="shared" si="10"/>
        <v>n/a</v>
      </c>
      <c r="L90" s="77" t="str">
        <f t="shared" si="11"/>
        <v>n/a</v>
      </c>
      <c r="M90" s="77" t="str">
        <f t="shared" si="12"/>
        <v>n/a</v>
      </c>
      <c r="N90" s="9" t="str">
        <f t="shared" si="13"/>
        <v>n/a</v>
      </c>
      <c r="O90" s="77" t="str">
        <f t="shared" si="14"/>
        <v>n/a</v>
      </c>
      <c r="P90" s="77" t="str">
        <f t="shared" si="15"/>
        <v>n/a</v>
      </c>
      <c r="Q90" s="77" t="str">
        <f t="shared" si="16"/>
        <v>n/a</v>
      </c>
      <c r="R90" s="77" t="str">
        <f t="shared" si="17"/>
        <v>n/a</v>
      </c>
      <c r="S90" s="77" t="str">
        <f t="shared" si="18"/>
        <v>n/a</v>
      </c>
      <c r="T90" s="78">
        <f t="shared" si="20"/>
        <v>0</v>
      </c>
      <c r="U90" s="78">
        <f t="shared" si="19"/>
        <v>1.0160214405729657</v>
      </c>
      <c r="V90" s="9">
        <v>12.5</v>
      </c>
    </row>
    <row r="91" spans="1:22" ht="15">
      <c r="A91" s="75">
        <f t="shared" si="3"/>
        <v>5.9089474308440992E-7</v>
      </c>
      <c r="B91" s="80">
        <f t="shared" si="4"/>
        <v>50.403108667846126</v>
      </c>
      <c r="C91" s="81">
        <f t="shared" si="0"/>
        <v>3.3398431895926737</v>
      </c>
      <c r="D91" s="81">
        <f t="shared" si="1"/>
        <v>1.3369910845833308E-2</v>
      </c>
      <c r="E91" s="81">
        <f t="shared" si="5"/>
        <v>0.18360091648357443</v>
      </c>
      <c r="F91" s="81">
        <f t="shared" si="21"/>
        <v>0.72024280434730126</v>
      </c>
      <c r="G91" s="91">
        <f t="shared" si="6"/>
        <v>1.7181677468123717</v>
      </c>
      <c r="H91" s="80" t="str">
        <f t="shared" si="7"/>
        <v>n/a</v>
      </c>
      <c r="I91" s="81" t="str">
        <f t="shared" si="8"/>
        <v>n/a</v>
      </c>
      <c r="J91" s="81" t="str">
        <f t="shared" si="9"/>
        <v>n/a</v>
      </c>
      <c r="K91" s="81" t="str">
        <f t="shared" si="10"/>
        <v>n/a</v>
      </c>
      <c r="L91" s="81" t="str">
        <f t="shared" si="11"/>
        <v>n/a</v>
      </c>
      <c r="M91" s="81" t="str">
        <f t="shared" si="12"/>
        <v>n/a</v>
      </c>
      <c r="N91" s="80" t="str">
        <f t="shared" si="13"/>
        <v>n/a</v>
      </c>
      <c r="O91" s="81" t="str">
        <f t="shared" si="14"/>
        <v>n/a</v>
      </c>
      <c r="P91" s="81" t="str">
        <f t="shared" si="15"/>
        <v>n/a</v>
      </c>
      <c r="Q91" s="81" t="str">
        <f t="shared" si="16"/>
        <v>n/a</v>
      </c>
      <c r="R91" s="81" t="str">
        <f t="shared" si="17"/>
        <v>n/a</v>
      </c>
      <c r="S91" s="81" t="str">
        <f t="shared" si="18"/>
        <v>n/a</v>
      </c>
      <c r="T91" s="82">
        <f t="shared" si="20"/>
        <v>0</v>
      </c>
      <c r="U91" s="82">
        <f t="shared" si="19"/>
        <v>1.0356999773345708</v>
      </c>
      <c r="V91" s="80">
        <v>12.75</v>
      </c>
    </row>
    <row r="92" spans="1:22" ht="15">
      <c r="A92" s="75">
        <f t="shared" si="3"/>
        <v>5.8767708929387565E-7</v>
      </c>
      <c r="B92" s="21">
        <f t="shared" si="4"/>
        <v>50.423513791752015</v>
      </c>
      <c r="C92" s="76">
        <f t="shared" si="0"/>
        <v>3.3371406359739062</v>
      </c>
      <c r="D92" s="76">
        <f t="shared" si="1"/>
        <v>1.3392176913446033E-2</v>
      </c>
      <c r="E92" s="76">
        <f t="shared" si="5"/>
        <v>0.18453146407150811</v>
      </c>
      <c r="F92" s="76">
        <f t="shared" si="21"/>
        <v>0.72906885093066209</v>
      </c>
      <c r="G92" s="89">
        <f t="shared" si="6"/>
        <v>1.7212720682571556</v>
      </c>
      <c r="H92" s="22" t="str">
        <f t="shared" si="7"/>
        <v>n/a</v>
      </c>
      <c r="I92" s="76" t="str">
        <f t="shared" si="8"/>
        <v>n/a</v>
      </c>
      <c r="J92" s="76" t="str">
        <f t="shared" si="9"/>
        <v>n/a</v>
      </c>
      <c r="K92" s="76" t="str">
        <f t="shared" si="10"/>
        <v>n/a</v>
      </c>
      <c r="L92" s="76" t="str">
        <f t="shared" si="11"/>
        <v>n/a</v>
      </c>
      <c r="M92" s="76" t="str">
        <f t="shared" si="12"/>
        <v>n/a</v>
      </c>
      <c r="N92" s="22" t="str">
        <f t="shared" si="13"/>
        <v>n/a</v>
      </c>
      <c r="O92" s="76" t="str">
        <f t="shared" si="14"/>
        <v>n/a</v>
      </c>
      <c r="P92" s="76" t="str">
        <f t="shared" si="15"/>
        <v>n/a</v>
      </c>
      <c r="Q92" s="76" t="str">
        <f t="shared" si="16"/>
        <v>n/a</v>
      </c>
      <c r="R92" s="76" t="str">
        <f t="shared" si="17"/>
        <v>n/a</v>
      </c>
      <c r="S92" s="76" t="str">
        <f t="shared" si="18"/>
        <v>n/a</v>
      </c>
      <c r="T92" s="79">
        <f t="shared" si="20"/>
        <v>0</v>
      </c>
      <c r="U92" s="79">
        <f t="shared" si="19"/>
        <v>1.0466977057515479</v>
      </c>
      <c r="V92" s="71">
        <v>12.89</v>
      </c>
    </row>
    <row r="93" spans="1:22" ht="15">
      <c r="A93" s="75">
        <f t="shared" si="3"/>
        <v>5.7963857424088525E-7</v>
      </c>
      <c r="B93" s="1">
        <f t="shared" si="4"/>
        <v>50.476048359847326</v>
      </c>
      <c r="C93" s="5">
        <f t="shared" si="0"/>
        <v>3.3301977783139196</v>
      </c>
      <c r="D93" s="5">
        <f t="shared" si="1"/>
        <v>1.3447358752274541E-2</v>
      </c>
      <c r="E93" s="5">
        <f t="shared" si="5"/>
        <v>0.18689585368695372</v>
      </c>
      <c r="F93" s="5">
        <f t="shared" si="21"/>
        <v>0.75173552910861519</v>
      </c>
      <c r="G93" s="88">
        <f t="shared" si="6"/>
        <v>1.7291083360277169</v>
      </c>
      <c r="H93" s="1" t="str">
        <f t="shared" si="7"/>
        <v>n/a</v>
      </c>
      <c r="I93" s="5" t="str">
        <f t="shared" si="8"/>
        <v>n/a</v>
      </c>
      <c r="J93" s="5" t="str">
        <f t="shared" si="9"/>
        <v>n/a</v>
      </c>
      <c r="K93" s="5" t="str">
        <f t="shared" si="10"/>
        <v>n/a</v>
      </c>
      <c r="L93" s="5" t="str">
        <f t="shared" si="11"/>
        <v>n/a</v>
      </c>
      <c r="M93" s="5" t="str">
        <f t="shared" si="12"/>
        <v>n/a</v>
      </c>
      <c r="N93" s="1" t="str">
        <f t="shared" si="13"/>
        <v>n/a</v>
      </c>
      <c r="O93" s="5" t="str">
        <f t="shared" si="14"/>
        <v>n/a</v>
      </c>
      <c r="P93" s="5" t="str">
        <f t="shared" si="15"/>
        <v>n/a</v>
      </c>
      <c r="Q93" s="5" t="str">
        <f t="shared" si="16"/>
        <v>n/a</v>
      </c>
      <c r="R93" s="5" t="str">
        <f t="shared" si="17"/>
        <v>n/a</v>
      </c>
      <c r="S93" s="5" t="str">
        <f t="shared" si="18"/>
        <v>n/a</v>
      </c>
      <c r="T93" s="4">
        <f t="shared" si="20"/>
        <v>0</v>
      </c>
      <c r="U93" s="4">
        <f t="shared" si="19"/>
        <v>1.0748987076877434</v>
      </c>
      <c r="V93" s="1">
        <v>13.25</v>
      </c>
    </row>
    <row r="94" spans="1:22" ht="15">
      <c r="A94" s="75">
        <f t="shared" si="3"/>
        <v>5.742464703070279E-7</v>
      </c>
      <c r="B94" s="1">
        <f t="shared" si="4"/>
        <v>50.512585207572428</v>
      </c>
      <c r="C94" s="5">
        <f t="shared" si="0"/>
        <v>3.3253819121861361</v>
      </c>
      <c r="D94" s="5">
        <f t="shared" si="1"/>
        <v>1.34839225350741E-2</v>
      </c>
      <c r="E94" s="5">
        <f t="shared" si="5"/>
        <v>0.18851432763305834</v>
      </c>
      <c r="F94" s="5">
        <f t="shared" si="21"/>
        <v>0.76744626396094096</v>
      </c>
      <c r="G94" s="88">
        <f t="shared" si="6"/>
        <v>1.7344303038599245</v>
      </c>
      <c r="H94" s="1" t="str">
        <f t="shared" si="7"/>
        <v>n/a</v>
      </c>
      <c r="I94" s="5" t="str">
        <f t="shared" si="8"/>
        <v>n/a</v>
      </c>
      <c r="J94" s="5" t="str">
        <f t="shared" si="9"/>
        <v>n/a</v>
      </c>
      <c r="K94" s="5" t="str">
        <f t="shared" si="10"/>
        <v>n/a</v>
      </c>
      <c r="L94" s="5" t="str">
        <f t="shared" si="11"/>
        <v>n/a</v>
      </c>
      <c r="M94" s="5" t="str">
        <f t="shared" si="12"/>
        <v>n/a</v>
      </c>
      <c r="N94" s="1" t="str">
        <f t="shared" si="13"/>
        <v>n/a</v>
      </c>
      <c r="O94" s="5" t="str">
        <f t="shared" si="14"/>
        <v>n/a</v>
      </c>
      <c r="P94" s="5" t="str">
        <f t="shared" si="15"/>
        <v>n/a</v>
      </c>
      <c r="Q94" s="5" t="str">
        <f t="shared" si="16"/>
        <v>n/a</v>
      </c>
      <c r="R94" s="5" t="str">
        <f t="shared" si="17"/>
        <v>n/a</v>
      </c>
      <c r="S94" s="5" t="str">
        <f t="shared" si="18"/>
        <v>n/a</v>
      </c>
      <c r="T94" s="4">
        <f t="shared" si="20"/>
        <v>0</v>
      </c>
      <c r="U94" s="4">
        <f t="shared" si="19"/>
        <v>1.0944112265194956</v>
      </c>
      <c r="V94" s="1">
        <v>13.5</v>
      </c>
    </row>
    <row r="95" spans="1:22" ht="15">
      <c r="A95" s="75">
        <f t="shared" si="3"/>
        <v>5.6900210045377341E-7</v>
      </c>
      <c r="B95" s="1">
        <f t="shared" si="4"/>
        <v>50.549166805322976</v>
      </c>
      <c r="C95" s="5">
        <f t="shared" si="0"/>
        <v>3.320570605732748</v>
      </c>
      <c r="D95" s="5">
        <f t="shared" si="1"/>
        <v>1.3519046204259623E-2</v>
      </c>
      <c r="E95" s="5">
        <f t="shared" si="5"/>
        <v>0.19011414149874542</v>
      </c>
      <c r="F95" s="5">
        <f t="shared" si="21"/>
        <v>0.78312719186338398</v>
      </c>
      <c r="G95" s="88">
        <f t="shared" si="6"/>
        <v>1.7396576238752146</v>
      </c>
      <c r="H95" s="1" t="str">
        <f t="shared" si="7"/>
        <v>n/a</v>
      </c>
      <c r="I95" s="5" t="str">
        <f t="shared" si="8"/>
        <v>n/a</v>
      </c>
      <c r="J95" s="5" t="str">
        <f t="shared" si="9"/>
        <v>n/a</v>
      </c>
      <c r="K95" s="5" t="str">
        <f t="shared" si="10"/>
        <v>n/a</v>
      </c>
      <c r="L95" s="5" t="str">
        <f t="shared" si="11"/>
        <v>n/a</v>
      </c>
      <c r="M95" s="5" t="str">
        <f t="shared" si="12"/>
        <v>n/a</v>
      </c>
      <c r="N95" s="1" t="str">
        <f t="shared" si="13"/>
        <v>n/a</v>
      </c>
      <c r="O95" s="5" t="str">
        <f t="shared" si="14"/>
        <v>n/a</v>
      </c>
      <c r="P95" s="5" t="str">
        <f t="shared" si="15"/>
        <v>n/a</v>
      </c>
      <c r="Q95" s="5" t="str">
        <f t="shared" si="16"/>
        <v>n/a</v>
      </c>
      <c r="R95" s="5" t="str">
        <f t="shared" si="17"/>
        <v>n/a</v>
      </c>
      <c r="S95" s="5" t="str">
        <f t="shared" si="18"/>
        <v>n/a</v>
      </c>
      <c r="T95" s="4">
        <f t="shared" si="20"/>
        <v>0</v>
      </c>
      <c r="U95" s="4">
        <f t="shared" si="19"/>
        <v>1.1138607075281679</v>
      </c>
      <c r="V95" s="1">
        <v>13.75</v>
      </c>
    </row>
    <row r="96" spans="1:22" ht="15">
      <c r="A96" s="75">
        <f t="shared" si="3"/>
        <v>5.6389883951639272E-7</v>
      </c>
      <c r="B96" s="21">
        <f t="shared" si="4"/>
        <v>50.585793214801399</v>
      </c>
      <c r="C96" s="76">
        <f t="shared" si="0"/>
        <v>3.3157638589537561</v>
      </c>
      <c r="D96" s="76">
        <f t="shared" si="1"/>
        <v>1.3552729759831109E-2</v>
      </c>
      <c r="E96" s="76">
        <f t="shared" si="5"/>
        <v>0.19169576953361378</v>
      </c>
      <c r="F96" s="76">
        <f t="shared" si="21"/>
        <v>0.79877378786989195</v>
      </c>
      <c r="G96" s="89">
        <f t="shared" si="6"/>
        <v>1.7447932884932795</v>
      </c>
      <c r="H96" s="22" t="str">
        <f t="shared" si="7"/>
        <v>n/a</v>
      </c>
      <c r="I96" s="76" t="str">
        <f t="shared" si="8"/>
        <v>n/a</v>
      </c>
      <c r="J96" s="76" t="str">
        <f t="shared" si="9"/>
        <v>n/a</v>
      </c>
      <c r="K96" s="76" t="str">
        <f t="shared" si="10"/>
        <v>n/a</v>
      </c>
      <c r="L96" s="76" t="str">
        <f t="shared" si="11"/>
        <v>n/a</v>
      </c>
      <c r="M96" s="76" t="str">
        <f t="shared" si="12"/>
        <v>n/a</v>
      </c>
      <c r="N96" s="22" t="str">
        <f t="shared" si="13"/>
        <v>n/a</v>
      </c>
      <c r="O96" s="76" t="str">
        <f t="shared" si="14"/>
        <v>n/a</v>
      </c>
      <c r="P96" s="76" t="str">
        <f t="shared" si="15"/>
        <v>n/a</v>
      </c>
      <c r="Q96" s="76" t="str">
        <f t="shared" si="16"/>
        <v>n/a</v>
      </c>
      <c r="R96" s="76" t="str">
        <f t="shared" si="17"/>
        <v>n/a</v>
      </c>
      <c r="S96" s="76" t="str">
        <f t="shared" si="18"/>
        <v>n/a</v>
      </c>
      <c r="T96" s="79">
        <f t="shared" si="20"/>
        <v>0</v>
      </c>
      <c r="U96" s="79">
        <f t="shared" si="19"/>
        <v>1.1332432799846957</v>
      </c>
      <c r="V96" s="71">
        <v>14</v>
      </c>
    </row>
    <row r="97" spans="1:22" ht="15">
      <c r="A97" s="75">
        <f t="shared" si="3"/>
        <v>5.5893047095518174E-7</v>
      </c>
      <c r="B97" s="1">
        <f t="shared" si="4"/>
        <v>50.622464497746101</v>
      </c>
      <c r="C97" s="5">
        <f t="shared" si="0"/>
        <v>3.3109616718491597</v>
      </c>
      <c r="D97" s="5">
        <f t="shared" si="1"/>
        <v>1.3584973201788558E-2</v>
      </c>
      <c r="E97" s="5">
        <f t="shared" si="5"/>
        <v>0.19325966523801202</v>
      </c>
      <c r="F97" s="5">
        <f t="shared" si="21"/>
        <v>0.81438154022738418</v>
      </c>
      <c r="G97" s="88">
        <f t="shared" si="6"/>
        <v>1.7498401529212013</v>
      </c>
      <c r="H97" s="1" t="str">
        <f t="shared" si="7"/>
        <v>n/a</v>
      </c>
      <c r="I97" s="5" t="str">
        <f t="shared" si="8"/>
        <v>n/a</v>
      </c>
      <c r="J97" s="5" t="str">
        <f t="shared" si="9"/>
        <v>n/a</v>
      </c>
      <c r="K97" s="5" t="str">
        <f t="shared" si="10"/>
        <v>n/a</v>
      </c>
      <c r="L97" s="5" t="str">
        <f t="shared" si="11"/>
        <v>n/a</v>
      </c>
      <c r="M97" s="5" t="str">
        <f t="shared" si="12"/>
        <v>n/a</v>
      </c>
      <c r="N97" s="1" t="str">
        <f t="shared" si="13"/>
        <v>n/a</v>
      </c>
      <c r="O97" s="5" t="str">
        <f t="shared" si="14"/>
        <v>n/a</v>
      </c>
      <c r="P97" s="5" t="str">
        <f t="shared" si="15"/>
        <v>n/a</v>
      </c>
      <c r="Q97" s="5" t="str">
        <f t="shared" si="16"/>
        <v>n/a</v>
      </c>
      <c r="R97" s="5" t="str">
        <f t="shared" si="17"/>
        <v>n/a</v>
      </c>
      <c r="S97" s="5" t="str">
        <f t="shared" si="18"/>
        <v>n/a</v>
      </c>
      <c r="T97" s="4">
        <f t="shared" si="20"/>
        <v>0</v>
      </c>
      <c r="U97" s="4">
        <f t="shared" si="19"/>
        <v>1.1525550624009673</v>
      </c>
      <c r="V97" s="1">
        <v>14.25</v>
      </c>
    </row>
    <row r="98" spans="1:22" ht="15">
      <c r="A98" s="75">
        <f t="shared" si="3"/>
        <v>5.5409115501227172E-7</v>
      </c>
      <c r="B98" s="1">
        <f t="shared" si="4"/>
        <v>50.659180715930972</v>
      </c>
      <c r="C98" s="5">
        <f t="shared" si="0"/>
        <v>3.3061640444189591</v>
      </c>
      <c r="D98" s="5">
        <f t="shared" si="1"/>
        <v>1.3615776530131969E-2</v>
      </c>
      <c r="E98" s="5">
        <f t="shared" si="5"/>
        <v>0.19480626262367354</v>
      </c>
      <c r="F98" s="5">
        <f t="shared" si="21"/>
        <v>0.82994595036839225</v>
      </c>
      <c r="G98" s="88">
        <f t="shared" si="6"/>
        <v>1.7548009434131009</v>
      </c>
      <c r="H98" s="1" t="str">
        <f t="shared" si="7"/>
        <v>n/a</v>
      </c>
      <c r="I98" s="5" t="str">
        <f t="shared" si="8"/>
        <v>n/a</v>
      </c>
      <c r="J98" s="5" t="str">
        <f t="shared" si="9"/>
        <v>n/a</v>
      </c>
      <c r="K98" s="5" t="str">
        <f t="shared" si="10"/>
        <v>n/a</v>
      </c>
      <c r="L98" s="5" t="str">
        <f t="shared" si="11"/>
        <v>n/a</v>
      </c>
      <c r="M98" s="5" t="str">
        <f t="shared" si="12"/>
        <v>n/a</v>
      </c>
      <c r="N98" s="1" t="str">
        <f t="shared" si="13"/>
        <v>n/a</v>
      </c>
      <c r="O98" s="5" t="str">
        <f t="shared" si="14"/>
        <v>n/a</v>
      </c>
      <c r="P98" s="5" t="str">
        <f t="shared" si="15"/>
        <v>n/a</v>
      </c>
      <c r="Q98" s="5" t="str">
        <f t="shared" si="16"/>
        <v>n/a</v>
      </c>
      <c r="R98" s="5" t="str">
        <f t="shared" si="17"/>
        <v>n/a</v>
      </c>
      <c r="S98" s="5" t="str">
        <f t="shared" si="18"/>
        <v>n/a</v>
      </c>
      <c r="T98" s="4">
        <f t="shared" si="20"/>
        <v>0</v>
      </c>
      <c r="U98" s="4">
        <f t="shared" si="19"/>
        <v>1.171792163803195</v>
      </c>
      <c r="V98" s="1">
        <v>14.5</v>
      </c>
    </row>
    <row r="99" spans="1:22" ht="15">
      <c r="A99" s="75">
        <f t="shared" si="3"/>
        <v>5.4937539984975065E-7</v>
      </c>
      <c r="B99" s="1">
        <f t="shared" si="4"/>
        <v>50.695941931164967</v>
      </c>
      <c r="C99" s="5">
        <f t="shared" si="0"/>
        <v>3.3013709766631543</v>
      </c>
      <c r="D99" s="5">
        <f t="shared" si="1"/>
        <v>1.3645139744861343E-2</v>
      </c>
      <c r="E99" s="5">
        <f t="shared" si="5"/>
        <v>0.19633597737729139</v>
      </c>
      <c r="F99" s="5">
        <f t="shared" si="21"/>
        <v>0.84546253290367324</v>
      </c>
      <c r="G99" s="88">
        <f t="shared" si="6"/>
        <v>1.7596782649145826</v>
      </c>
      <c r="H99" s="1" t="str">
        <f t="shared" si="7"/>
        <v>n/a</v>
      </c>
      <c r="I99" s="5" t="str">
        <f t="shared" si="8"/>
        <v>n/a</v>
      </c>
      <c r="J99" s="5" t="str">
        <f t="shared" si="9"/>
        <v>n/a</v>
      </c>
      <c r="K99" s="5" t="str">
        <f t="shared" si="10"/>
        <v>n/a</v>
      </c>
      <c r="L99" s="5" t="str">
        <f t="shared" si="11"/>
        <v>n/a</v>
      </c>
      <c r="M99" s="5" t="str">
        <f t="shared" si="12"/>
        <v>n/a</v>
      </c>
      <c r="N99" s="1" t="str">
        <f t="shared" si="13"/>
        <v>n/a</v>
      </c>
      <c r="O99" s="5" t="str">
        <f t="shared" si="14"/>
        <v>n/a</v>
      </c>
      <c r="P99" s="5" t="str">
        <f t="shared" si="15"/>
        <v>n/a</v>
      </c>
      <c r="Q99" s="5" t="str">
        <f t="shared" si="16"/>
        <v>n/a</v>
      </c>
      <c r="R99" s="5" t="str">
        <f t="shared" si="17"/>
        <v>n/a</v>
      </c>
      <c r="S99" s="5" t="str">
        <f t="shared" si="18"/>
        <v>n/a</v>
      </c>
      <c r="T99" s="4">
        <f t="shared" si="20"/>
        <v>0</v>
      </c>
      <c r="U99" s="4">
        <f t="shared" si="19"/>
        <v>1.190950684915254</v>
      </c>
      <c r="V99" s="1">
        <v>14.75</v>
      </c>
    </row>
    <row r="100" spans="1:22" ht="15">
      <c r="A100" s="75">
        <f t="shared" si="3"/>
        <v>5.4477803534473765E-7</v>
      </c>
      <c r="B100" s="1">
        <f t="shared" si="4"/>
        <v>50.732748205291642</v>
      </c>
      <c r="C100" s="5">
        <f t="shared" ref="C100:C160" si="22">$D$29*(V100*10^9)^2 + $D$30*(V100*10^9) + $D$31</f>
        <v>3.2965824685817453</v>
      </c>
      <c r="D100" s="5">
        <f t="shared" ref="D100:D160" si="23">$D$32*(V100*10^9)^2 + $D$33*(V100*10^9) + $D$34</f>
        <v>1.3673062845976677E-2</v>
      </c>
      <c r="E100" s="5">
        <f t="shared" si="5"/>
        <v>0.19784920793602531</v>
      </c>
      <c r="F100" s="5">
        <f t="shared" ref="F100:F131" si="24" xml:space="preserve"> ( (20*LOG(EXP(1))/2) * 2*PI()*$V100*10^9 * $D100 *SQRT($C100) ) / (299792458*39.3700787 )</f>
        <v>0.86092681561478446</v>
      </c>
      <c r="G100" s="88">
        <f t="shared" si="6"/>
        <v>1.7644746081464957</v>
      </c>
      <c r="H100" s="1" t="str">
        <f t="shared" si="7"/>
        <v>n/a</v>
      </c>
      <c r="I100" s="5" t="str">
        <f t="shared" si="8"/>
        <v>n/a</v>
      </c>
      <c r="J100" s="5" t="str">
        <f t="shared" si="9"/>
        <v>n/a</v>
      </c>
      <c r="K100" s="5" t="str">
        <f t="shared" si="10"/>
        <v>n/a</v>
      </c>
      <c r="L100" s="5" t="str">
        <f t="shared" si="11"/>
        <v>n/a</v>
      </c>
      <c r="M100" s="5" t="str">
        <f t="shared" si="12"/>
        <v>n/a</v>
      </c>
      <c r="N100" s="1" t="str">
        <f t="shared" si="13"/>
        <v>n/a</v>
      </c>
      <c r="O100" s="5" t="str">
        <f t="shared" si="14"/>
        <v>n/a</v>
      </c>
      <c r="P100" s="5" t="str">
        <f t="shared" si="15"/>
        <v>n/a</v>
      </c>
      <c r="Q100" s="5" t="str">
        <f t="shared" si="16"/>
        <v>n/a</v>
      </c>
      <c r="R100" s="5" t="str">
        <f t="shared" si="17"/>
        <v>n/a</v>
      </c>
      <c r="S100" s="5" t="str">
        <f t="shared" si="18"/>
        <v>n/a</v>
      </c>
      <c r="T100" s="4">
        <f t="shared" si="20"/>
        <v>0</v>
      </c>
      <c r="U100" s="4">
        <f t="shared" si="19"/>
        <v>1.2100267192597973</v>
      </c>
      <c r="V100" s="1">
        <v>15</v>
      </c>
    </row>
    <row r="101" spans="1:22" ht="15">
      <c r="A101" s="75">
        <f t="shared" ref="A101:A160" si="25">SQRT(1/(PI()*56900000*0.00000125663))*SQRT(1/($V101*1000000000))</f>
        <v>5.4029418925710195E-7</v>
      </c>
      <c r="B101" s="1">
        <f t="shared" ref="B101:B160" si="26" xml:space="preserve"> 94.15/( SQRT($C101)*( (($D$4/$D$6)/(1-$D$5/$D$6)) + ((((2/(1-$D$5/$D$6))*LN((1/(1-$D$5/$D$6))+1))-(((1/(1-$D$5/$D$6))-1)*LN((1/((1-$D$5/$D$6)^2))-1)))/PI() ) ) )</f>
        <v>50.769599600188691</v>
      </c>
      <c r="C101" s="5">
        <f t="shared" si="22"/>
        <v>3.2917985201747322</v>
      </c>
      <c r="D101" s="5">
        <f t="shared" si="23"/>
        <v>1.3699545833477976E-2</v>
      </c>
      <c r="E101" s="5">
        <f t="shared" ref="E101:E160" si="27">IF(    1/(SQRT(PI()*(4*PI()*10^-7*0.999994)*59600000*$V101*10^9)) &gt;= $D$5*0.0000254,                       (20*LOG(EXP(1))/2)  *  ((1/59600000)*39.3700787/($D$5*0.001)*(1/(0.001*$D$4)+1/(6*0.001*($D$6-$D$5)/2)))   *   (1/$B101),                          (20*LOG(EXP(1))/2)  *  ((SQRT(PI()*(4*PI()*10^-7*0.999994)/59600000)*SQRT($V101*10^9)*(1/(0.001*$D$4)+1/(6*0.001*($D$6-$D$5)/2))))/2  *  (1/$B101)     )</f>
        <v>0.19934633648296368</v>
      </c>
      <c r="F101" s="5">
        <f t="shared" si="24"/>
        <v>0.87633433944663286</v>
      </c>
      <c r="G101" s="88">
        <f t="shared" ref="G101:G160" si="28">1 + ((3/2)*($C$14)*4*PI()*($D$14)^2)/(0.0000094*0.00000814)/(1+$A101/$D$14+$A101^2/2/($D$14)^2)</f>
        <v>1.7691923561769383</v>
      </c>
      <c r="H101" s="1" t="str">
        <f t="shared" ref="H101:H160" si="29" xml:space="preserve"> IF($J$3=0,"n/a", 94.15/( SQRT($I101)*( (($J$4/$J$6)/(1-$J$5/$J$6)) + ((((2/(1-$J$5/$J$6))*LN((1/(1-$J$5/$J$6))+1))-(((1/(1-$J$5/$J$6))-1)*LN((1/((1-$J$5/$J$6)^2))-1)))/PI() ) ) ))</f>
        <v>n/a</v>
      </c>
      <c r="I101" s="5" t="str">
        <f t="shared" ref="I101:I160" si="30" xml:space="preserve"> IF($J$3=0,"n/a", $J$29*(V101*10^9)^2 + $J$30*(V101*10^9) + $J$31)</f>
        <v>n/a</v>
      </c>
      <c r="J101" s="5" t="str">
        <f t="shared" ref="J101:J160" si="31" xml:space="preserve"> IF($J$3=0,"n/a", $J$32*(V101*10^9)^2 + $J$33*(V101*10^9) + $J$34)</f>
        <v>n/a</v>
      </c>
      <c r="K101" s="5" t="str">
        <f t="shared" ref="K101:K160" si="32" xml:space="preserve"> IF($J$3=0,"n/a", IF(    1/(SQRT(PI()*(4*PI()*10^-7*0.999994)*59600000*$V101*10^9)) &gt;= $J$5*0.0000254,                       (20*LOG(EXP(1))/2)  *  ((1/59600000)*39.3700787/($J$5*0.001)*(1/(0.001*$J$4)+1/(6*0.001*($J$6-$J$5)/2)))   *   (1/$H101),                          (20*LOG(EXP(1))/2)  *  ((SQRT(PI()*(4*PI()*10^-7*0.999994)/59600000)*SQRT($V101*10^9)*(1/(0.001*$J$4)+1/(6*0.001*($J$6-$J$5)/2))))/2  *  (1/$H101)     ))</f>
        <v>n/a</v>
      </c>
      <c r="L101" s="5" t="str">
        <f t="shared" ref="L101:L160" si="33" xml:space="preserve"> IF($J$3=0,"n/a", ( (20*LOG(EXP(1))/2) * 2*PI()*$V101*10^9 * $J101 *SQRT($I101) ) / (299792458*39.3700787 ))</f>
        <v>n/a</v>
      </c>
      <c r="M101" s="5" t="str">
        <f t="shared" ref="M101:M160" si="34" xml:space="preserve"> IF($J$3=0,"n/a", 1 + ((3/2)*($I$14)*4*PI()*($J$14)^2)/(0.0000094*0.00000814)/(1+$A101/$J$14+$A101^2/2/($J$14)^2)  )</f>
        <v>n/a</v>
      </c>
      <c r="N101" s="1" t="str">
        <f t="shared" ref="N101:N160" si="35" xml:space="preserve"> IF($P$3=0,"n/a", 94.15/( SQRT($O101)*( (($P$4/$P$6)/(1-$P$5/$P$6)) + ((((2/(1-$P$5/$P$6))*LN((1/(1-$P$5/$P$6))+1))-(((1/(1-$P$5/$P$6))-1)*LN((1/((1-$P$5/$P$6)^2))-1)))/PI() ) ) ) )</f>
        <v>n/a</v>
      </c>
      <c r="O101" s="5" t="str">
        <f t="shared" ref="O101:O160" si="36" xml:space="preserve"> IF($P$3=0,"n/a", $P$29*(V101*10^9)^2 + $P$30*(V101*10^9) + $P$31 )</f>
        <v>n/a</v>
      </c>
      <c r="P101" s="5" t="str">
        <f t="shared" ref="P101:P160" si="37" xml:space="preserve"> IF($P$3=0,"n/a", $P$32*(V101*10^9)^2 + $P$33*(V101*10^9) + $P$34 )</f>
        <v>n/a</v>
      </c>
      <c r="Q101" s="5" t="str">
        <f t="shared" ref="Q101:Q160" si="38" xml:space="preserve"> IF($P$3=0,"n/a", IF(    1/(SQRT(PI()*(4*PI()*10^-7*0.999994)*59600000*$V101*10^9)) &gt;= $P$5*0.0000254,                       (20*LOG(EXP(1))/2)  *  ((1/59600000)*39.3700787/($P$5*0.001)*(1/(0.001*$P$4)+1/(6*0.001*($P$6-$P$5)/2)))   *   (1/$N101),                          (20*LOG(EXP(1))/2)  *  ((SQRT(PI()*(4*PI()*10^-7*0.999994)/59600000)*SQRT($V101*10^9)*(1/(0.001*$P$4)+1/(6*0.001*($P$6-$P$5)/2))))/2  *  (1/$N101)     ))</f>
        <v>n/a</v>
      </c>
      <c r="R101" s="5" t="str">
        <f t="shared" ref="R101:R160" si="39" xml:space="preserve"> IF($P$3=0,"n/a", ( (20*LOG(EXP(1))/2) * 2*PI()*$V101*10^9 * $P101 *SQRT($O101) ) / (299792458*39.3700787 ) )</f>
        <v>n/a</v>
      </c>
      <c r="S101" s="5" t="str">
        <f t="shared" ref="S101:S160" si="40" xml:space="preserve"> IF($P$3=0,"n/a", 1 + ((3/2)*($O$14)*4*PI()*($P$14)^2)/(0.0000094*0.00000814)/(1+$A101/$P$14+$A101^2/2/($P$14)^2) )</f>
        <v>n/a</v>
      </c>
      <c r="T101" s="4">
        <f t="shared" si="20"/>
        <v>0</v>
      </c>
      <c r="U101" s="4">
        <f t="shared" ref="U101:U160" si="41">F101*$D$3 + E101*G101*$D$3    +    $T101    +   IF(OR(K101="n/a",L101="n/a",M101="n/a"),0, (L101 + K101*M101)*$J$3)    +    $T101    +    IF(OR(Q101="n/a",R101="n/a",S101="n/a"),0, (R101 + Q101*S101)*$P$3)</f>
        <v>1.2290163541841681</v>
      </c>
      <c r="V101" s="1">
        <v>15.25</v>
      </c>
    </row>
    <row r="102" spans="1:22" ht="15">
      <c r="A102" s="75">
        <f t="shared" si="25"/>
        <v>5.359192655200537E-7</v>
      </c>
      <c r="B102" s="1">
        <f t="shared" si="26"/>
        <v>50.806496177767499</v>
      </c>
      <c r="C102" s="5">
        <f t="shared" si="22"/>
        <v>3.2870191314421144</v>
      </c>
      <c r="D102" s="5">
        <f t="shared" si="23"/>
        <v>1.3724588707365239E-2</v>
      </c>
      <c r="E102" s="5">
        <f t="shared" si="27"/>
        <v>0.2008277298697114</v>
      </c>
      <c r="F102" s="5">
        <f t="shared" si="24"/>
        <v>0.89168065849998468</v>
      </c>
      <c r="G102" s="88">
        <f t="shared" si="28"/>
        <v>1.7738337905254862</v>
      </c>
      <c r="H102" s="1" t="str">
        <f t="shared" si="29"/>
        <v>n/a</v>
      </c>
      <c r="I102" s="5" t="str">
        <f t="shared" si="30"/>
        <v>n/a</v>
      </c>
      <c r="J102" s="5" t="str">
        <f t="shared" si="31"/>
        <v>n/a</v>
      </c>
      <c r="K102" s="5" t="str">
        <f t="shared" si="32"/>
        <v>n/a</v>
      </c>
      <c r="L102" s="5" t="str">
        <f t="shared" si="33"/>
        <v>n/a</v>
      </c>
      <c r="M102" s="5" t="str">
        <f t="shared" si="34"/>
        <v>n/a</v>
      </c>
      <c r="N102" s="1" t="str">
        <f t="shared" si="35"/>
        <v>n/a</v>
      </c>
      <c r="O102" s="5" t="str">
        <f t="shared" si="36"/>
        <v>n/a</v>
      </c>
      <c r="P102" s="5" t="str">
        <f t="shared" si="37"/>
        <v>n/a</v>
      </c>
      <c r="Q102" s="5" t="str">
        <f t="shared" si="38"/>
        <v>n/a</v>
      </c>
      <c r="R102" s="5" t="str">
        <f t="shared" si="39"/>
        <v>n/a</v>
      </c>
      <c r="S102" s="5" t="str">
        <f t="shared" si="40"/>
        <v>n/a</v>
      </c>
      <c r="T102" s="4">
        <f t="shared" ref="T102:T160" si="42">IF(AND($J$3=0, P$3=0), 0, 0.000009*SQRT($V102*1000000000)-0.000000000012*($V102*1000000000)+1.6E-21*($V102*1000000000)^2)</f>
        <v>0</v>
      </c>
      <c r="U102" s="4">
        <f t="shared" si="41"/>
        <v>1.2479156718174034</v>
      </c>
      <c r="V102" s="1">
        <v>15.5</v>
      </c>
    </row>
    <row r="103" spans="1:22" ht="15">
      <c r="A103" s="75">
        <f t="shared" si="25"/>
        <v>5.3164892443368811E-7</v>
      </c>
      <c r="B103" s="1">
        <f t="shared" si="26"/>
        <v>50.843437999972657</v>
      </c>
      <c r="C103" s="5">
        <f t="shared" si="22"/>
        <v>3.282244302383893</v>
      </c>
      <c r="D103" s="5">
        <f t="shared" si="23"/>
        <v>1.3748191467638463E-2</v>
      </c>
      <c r="E103" s="5">
        <f t="shared" si="27"/>
        <v>0.2022937404725299</v>
      </c>
      <c r="F103" s="5">
        <f t="shared" si="24"/>
        <v>0.9069613400239489</v>
      </c>
      <c r="G103" s="88">
        <f t="shared" si="28"/>
        <v>1.7784010968392683</v>
      </c>
      <c r="H103" s="1" t="str">
        <f t="shared" si="29"/>
        <v>n/a</v>
      </c>
      <c r="I103" s="5" t="str">
        <f t="shared" si="30"/>
        <v>n/a</v>
      </c>
      <c r="J103" s="5" t="str">
        <f t="shared" si="31"/>
        <v>n/a</v>
      </c>
      <c r="K103" s="5" t="str">
        <f t="shared" si="32"/>
        <v>n/a</v>
      </c>
      <c r="L103" s="5" t="str">
        <f t="shared" si="33"/>
        <v>n/a</v>
      </c>
      <c r="M103" s="5" t="str">
        <f t="shared" si="34"/>
        <v>n/a</v>
      </c>
      <c r="N103" s="1" t="str">
        <f t="shared" si="35"/>
        <v>n/a</v>
      </c>
      <c r="O103" s="5" t="str">
        <f t="shared" si="36"/>
        <v>n/a</v>
      </c>
      <c r="P103" s="5" t="str">
        <f t="shared" si="37"/>
        <v>n/a</v>
      </c>
      <c r="Q103" s="5" t="str">
        <f t="shared" si="38"/>
        <v>n/a</v>
      </c>
      <c r="R103" s="5" t="str">
        <f t="shared" si="39"/>
        <v>n/a</v>
      </c>
      <c r="S103" s="5" t="str">
        <f t="shared" si="40"/>
        <v>n/a</v>
      </c>
      <c r="T103" s="4">
        <f t="shared" si="42"/>
        <v>0</v>
      </c>
      <c r="U103" s="4">
        <f t="shared" si="41"/>
        <v>1.2667207499640143</v>
      </c>
      <c r="V103" s="1">
        <v>15.75</v>
      </c>
    </row>
    <row r="104" spans="1:22" ht="15">
      <c r="A104" s="75">
        <f t="shared" si="25"/>
        <v>5.2747906456744114E-7</v>
      </c>
      <c r="B104" s="1">
        <f t="shared" si="26"/>
        <v>50.880425128781511</v>
      </c>
      <c r="C104" s="5">
        <f t="shared" si="22"/>
        <v>3.2774740330000669</v>
      </c>
      <c r="D104" s="5">
        <f t="shared" si="23"/>
        <v>1.377035411429765E-2</v>
      </c>
      <c r="E104" s="5">
        <f t="shared" si="27"/>
        <v>0.20374470698779343</v>
      </c>
      <c r="F104" s="5">
        <f t="shared" si="24"/>
        <v>0.92217196440842264</v>
      </c>
      <c r="G104" s="88">
        <f t="shared" si="28"/>
        <v>1.7828963701766081</v>
      </c>
      <c r="H104" s="1" t="str">
        <f t="shared" si="29"/>
        <v>n/a</v>
      </c>
      <c r="I104" s="5" t="str">
        <f t="shared" si="30"/>
        <v>n/a</v>
      </c>
      <c r="J104" s="5" t="str">
        <f t="shared" si="31"/>
        <v>n/a</v>
      </c>
      <c r="K104" s="5" t="str">
        <f t="shared" si="32"/>
        <v>n/a</v>
      </c>
      <c r="L104" s="5" t="str">
        <f t="shared" si="33"/>
        <v>n/a</v>
      </c>
      <c r="M104" s="5" t="str">
        <f t="shared" si="34"/>
        <v>n/a</v>
      </c>
      <c r="N104" s="1" t="str">
        <f t="shared" si="35"/>
        <v>n/a</v>
      </c>
      <c r="O104" s="5" t="str">
        <f t="shared" si="36"/>
        <v>n/a</v>
      </c>
      <c r="P104" s="5" t="str">
        <f t="shared" si="37"/>
        <v>n/a</v>
      </c>
      <c r="Q104" s="5" t="str">
        <f t="shared" si="38"/>
        <v>n/a</v>
      </c>
      <c r="R104" s="5" t="str">
        <f t="shared" si="39"/>
        <v>n/a</v>
      </c>
      <c r="S104" s="5" t="str">
        <f t="shared" si="40"/>
        <v>n/a</v>
      </c>
      <c r="T104" s="4">
        <f t="shared" si="42"/>
        <v>0</v>
      </c>
      <c r="U104" s="4">
        <f t="shared" si="41"/>
        <v>1.2854276629396562</v>
      </c>
      <c r="V104" s="1">
        <v>16</v>
      </c>
    </row>
    <row r="105" spans="1:22" ht="15">
      <c r="A105" s="75">
        <f t="shared" si="25"/>
        <v>5.2340580619989208E-7</v>
      </c>
      <c r="B105" s="1">
        <f t="shared" si="26"/>
        <v>50.917457626203657</v>
      </c>
      <c r="C105" s="5">
        <f t="shared" si="22"/>
        <v>3.2727083232906367</v>
      </c>
      <c r="D105" s="5">
        <f t="shared" si="23"/>
        <v>1.37910766473428E-2</v>
      </c>
      <c r="E105" s="5">
        <f t="shared" si="27"/>
        <v>0.20518095517194504</v>
      </c>
      <c r="F105" s="5">
        <f t="shared" si="24"/>
        <v>0.9373081251765083</v>
      </c>
      <c r="G105" s="88">
        <f t="shared" si="28"/>
        <v>1.7873216199305177</v>
      </c>
      <c r="H105" s="1" t="str">
        <f t="shared" si="29"/>
        <v>n/a</v>
      </c>
      <c r="I105" s="5" t="str">
        <f t="shared" si="30"/>
        <v>n/a</v>
      </c>
      <c r="J105" s="5" t="str">
        <f t="shared" si="31"/>
        <v>n/a</v>
      </c>
      <c r="K105" s="5" t="str">
        <f t="shared" si="32"/>
        <v>n/a</v>
      </c>
      <c r="L105" s="5" t="str">
        <f t="shared" si="33"/>
        <v>n/a</v>
      </c>
      <c r="M105" s="5" t="str">
        <f t="shared" si="34"/>
        <v>n/a</v>
      </c>
      <c r="N105" s="1" t="str">
        <f t="shared" si="35"/>
        <v>n/a</v>
      </c>
      <c r="O105" s="5" t="str">
        <f t="shared" si="36"/>
        <v>n/a</v>
      </c>
      <c r="P105" s="5" t="str">
        <f t="shared" si="37"/>
        <v>n/a</v>
      </c>
      <c r="Q105" s="5" t="str">
        <f t="shared" si="38"/>
        <v>n/a</v>
      </c>
      <c r="R105" s="5" t="str">
        <f t="shared" si="39"/>
        <v>n/a</v>
      </c>
      <c r="S105" s="5" t="str">
        <f t="shared" si="40"/>
        <v>n/a</v>
      </c>
      <c r="T105" s="4">
        <f t="shared" si="42"/>
        <v>0</v>
      </c>
      <c r="U105" s="4">
        <f t="shared" si="41"/>
        <v>1.30403248235332</v>
      </c>
      <c r="V105" s="1">
        <v>16.25</v>
      </c>
    </row>
    <row r="106" spans="1:22" ht="15">
      <c r="A106" s="75">
        <f t="shared" si="25"/>
        <v>5.1942547614392036E-7</v>
      </c>
      <c r="B106" s="1">
        <f t="shared" si="26"/>
        <v>50.954535554280483</v>
      </c>
      <c r="C106" s="5">
        <f t="shared" si="22"/>
        <v>3.2679471732556018</v>
      </c>
      <c r="D106" s="5">
        <f t="shared" si="23"/>
        <v>1.3810359066773911E-2</v>
      </c>
      <c r="E106" s="5">
        <f t="shared" si="27"/>
        <v>0.20660279853061853</v>
      </c>
      <c r="F106" s="5">
        <f t="shared" si="24"/>
        <v>0.95236542897689125</v>
      </c>
      <c r="G106" s="88">
        <f t="shared" si="28"/>
        <v>1.791678774421249</v>
      </c>
      <c r="H106" s="1" t="str">
        <f t="shared" si="29"/>
        <v>n/a</v>
      </c>
      <c r="I106" s="5" t="str">
        <f t="shared" si="30"/>
        <v>n/a</v>
      </c>
      <c r="J106" s="5" t="str">
        <f t="shared" si="31"/>
        <v>n/a</v>
      </c>
      <c r="K106" s="5" t="str">
        <f t="shared" si="32"/>
        <v>n/a</v>
      </c>
      <c r="L106" s="5" t="str">
        <f t="shared" si="33"/>
        <v>n/a</v>
      </c>
      <c r="M106" s="5" t="str">
        <f t="shared" si="34"/>
        <v>n/a</v>
      </c>
      <c r="N106" s="1" t="str">
        <f t="shared" si="35"/>
        <v>n/a</v>
      </c>
      <c r="O106" s="5" t="str">
        <f t="shared" si="36"/>
        <v>n/a</v>
      </c>
      <c r="P106" s="5" t="str">
        <f t="shared" si="37"/>
        <v>n/a</v>
      </c>
      <c r="Q106" s="5" t="str">
        <f t="shared" si="38"/>
        <v>n/a</v>
      </c>
      <c r="R106" s="5" t="str">
        <f t="shared" si="39"/>
        <v>n/a</v>
      </c>
      <c r="S106" s="5" t="str">
        <f t="shared" si="40"/>
        <v>n/a</v>
      </c>
      <c r="T106" s="4">
        <f t="shared" si="42"/>
        <v>0</v>
      </c>
      <c r="U106" s="4">
        <f t="shared" si="41"/>
        <v>1.3225312778402301</v>
      </c>
      <c r="V106" s="1">
        <v>16.5</v>
      </c>
    </row>
    <row r="107" spans="1:22" ht="15">
      <c r="A107" s="75">
        <f t="shared" si="25"/>
        <v>5.155345938223035E-7</v>
      </c>
      <c r="B107" s="1">
        <f t="shared" si="26"/>
        <v>50.991658975084682</v>
      </c>
      <c r="C107" s="5">
        <f t="shared" si="22"/>
        <v>3.2631905828949632</v>
      </c>
      <c r="D107" s="5">
        <f t="shared" si="23"/>
        <v>1.3828201372590986E-2</v>
      </c>
      <c r="E107" s="5">
        <f t="shared" si="27"/>
        <v>0.20801053896113775</v>
      </c>
      <c r="F107" s="5">
        <f t="shared" si="24"/>
        <v>0.96733949557619292</v>
      </c>
      <c r="G107" s="88">
        <f t="shared" si="28"/>
        <v>1.7959696851843663</v>
      </c>
      <c r="H107" s="1" t="str">
        <f t="shared" si="29"/>
        <v>n/a</v>
      </c>
      <c r="I107" s="5" t="str">
        <f t="shared" si="30"/>
        <v>n/a</v>
      </c>
      <c r="J107" s="5" t="str">
        <f t="shared" si="31"/>
        <v>n/a</v>
      </c>
      <c r="K107" s="5" t="str">
        <f t="shared" si="32"/>
        <v>n/a</v>
      </c>
      <c r="L107" s="5" t="str">
        <f t="shared" si="33"/>
        <v>n/a</v>
      </c>
      <c r="M107" s="5" t="str">
        <f t="shared" si="34"/>
        <v>n/a</v>
      </c>
      <c r="N107" s="1" t="str">
        <f t="shared" si="35"/>
        <v>n/a</v>
      </c>
      <c r="O107" s="5" t="str">
        <f t="shared" si="36"/>
        <v>n/a</v>
      </c>
      <c r="P107" s="5" t="str">
        <f t="shared" si="37"/>
        <v>n/a</v>
      </c>
      <c r="Q107" s="5" t="str">
        <f t="shared" si="38"/>
        <v>n/a</v>
      </c>
      <c r="R107" s="5" t="str">
        <f t="shared" si="39"/>
        <v>n/a</v>
      </c>
      <c r="S107" s="5" t="str">
        <f t="shared" si="40"/>
        <v>n/a</v>
      </c>
      <c r="T107" s="4">
        <f t="shared" si="42"/>
        <v>0</v>
      </c>
      <c r="U107" s="4">
        <f t="shared" si="41"/>
        <v>1.3409201177492578</v>
      </c>
      <c r="V107" s="1">
        <v>16.75</v>
      </c>
    </row>
    <row r="108" spans="1:22" ht="15">
      <c r="A108" s="75">
        <f t="shared" si="25"/>
        <v>5.1172985847377825E-7</v>
      </c>
      <c r="B108" s="1">
        <f t="shared" si="26"/>
        <v>51.02882795071978</v>
      </c>
      <c r="C108" s="5">
        <f t="shared" si="22"/>
        <v>3.25843855220872</v>
      </c>
      <c r="D108" s="5">
        <f t="shared" si="23"/>
        <v>1.3844603564794023E-2</v>
      </c>
      <c r="E108" s="5">
        <f t="shared" si="27"/>
        <v>0.20940446735219612</v>
      </c>
      <c r="F108" s="5">
        <f t="shared" si="24"/>
        <v>0.98222595785128075</v>
      </c>
      <c r="G108" s="88">
        <f t="shared" si="28"/>
        <v>1.800196130978355</v>
      </c>
      <c r="H108" s="1" t="str">
        <f t="shared" si="29"/>
        <v>n/a</v>
      </c>
      <c r="I108" s="5" t="str">
        <f t="shared" si="30"/>
        <v>n/a</v>
      </c>
      <c r="J108" s="5" t="str">
        <f t="shared" si="31"/>
        <v>n/a</v>
      </c>
      <c r="K108" s="5" t="str">
        <f t="shared" si="32"/>
        <v>n/a</v>
      </c>
      <c r="L108" s="5" t="str">
        <f t="shared" si="33"/>
        <v>n/a</v>
      </c>
      <c r="M108" s="5" t="str">
        <f t="shared" si="34"/>
        <v>n/a</v>
      </c>
      <c r="N108" s="1" t="str">
        <f t="shared" si="35"/>
        <v>n/a</v>
      </c>
      <c r="O108" s="5" t="str">
        <f t="shared" si="36"/>
        <v>n/a</v>
      </c>
      <c r="P108" s="5" t="str">
        <f t="shared" si="37"/>
        <v>n/a</v>
      </c>
      <c r="Q108" s="5" t="str">
        <f t="shared" si="38"/>
        <v>n/a</v>
      </c>
      <c r="R108" s="5" t="str">
        <f t="shared" si="39"/>
        <v>n/a</v>
      </c>
      <c r="S108" s="5" t="str">
        <f t="shared" si="40"/>
        <v>n/a</v>
      </c>
      <c r="T108" s="4">
        <f t="shared" si="42"/>
        <v>0</v>
      </c>
      <c r="U108" s="4">
        <f t="shared" si="41"/>
        <v>1.3591950697882875</v>
      </c>
      <c r="V108" s="1">
        <v>17</v>
      </c>
    </row>
    <row r="109" spans="1:22" ht="15">
      <c r="A109" s="75">
        <f t="shared" si="25"/>
        <v>5.0800813738267945E-7</v>
      </c>
      <c r="B109" s="1">
        <f t="shared" si="26"/>
        <v>51.066042543319583</v>
      </c>
      <c r="C109" s="5">
        <f t="shared" si="22"/>
        <v>3.2536910811968727</v>
      </c>
      <c r="D109" s="5">
        <f t="shared" si="23"/>
        <v>1.3859565643383023E-2</v>
      </c>
      <c r="E109" s="5">
        <f t="shared" si="27"/>
        <v>0.21078486414415923</v>
      </c>
      <c r="F109" s="5">
        <f t="shared" si="24"/>
        <v>0.99702046178155246</v>
      </c>
      <c r="G109" s="88">
        <f t="shared" si="28"/>
        <v>1.8043598215335959</v>
      </c>
      <c r="H109" s="1" t="str">
        <f t="shared" si="29"/>
        <v>n/a</v>
      </c>
      <c r="I109" s="5" t="str">
        <f t="shared" si="30"/>
        <v>n/a</v>
      </c>
      <c r="J109" s="5" t="str">
        <f t="shared" si="31"/>
        <v>n/a</v>
      </c>
      <c r="K109" s="5" t="str">
        <f t="shared" si="32"/>
        <v>n/a</v>
      </c>
      <c r="L109" s="5" t="str">
        <f t="shared" si="33"/>
        <v>n/a</v>
      </c>
      <c r="M109" s="5" t="str">
        <f t="shared" si="34"/>
        <v>n/a</v>
      </c>
      <c r="N109" s="1" t="str">
        <f t="shared" si="35"/>
        <v>n/a</v>
      </c>
      <c r="O109" s="5" t="str">
        <f t="shared" si="36"/>
        <v>n/a</v>
      </c>
      <c r="P109" s="5" t="str">
        <f t="shared" si="37"/>
        <v>n/a</v>
      </c>
      <c r="Q109" s="5" t="str">
        <f t="shared" si="38"/>
        <v>n/a</v>
      </c>
      <c r="R109" s="5" t="str">
        <f t="shared" si="39"/>
        <v>n/a</v>
      </c>
      <c r="S109" s="5" t="str">
        <f t="shared" si="40"/>
        <v>n/a</v>
      </c>
      <c r="T109" s="4">
        <f t="shared" si="42"/>
        <v>0</v>
      </c>
      <c r="U109" s="4">
        <f t="shared" si="41"/>
        <v>1.3773522016306909</v>
      </c>
      <c r="V109" s="1">
        <v>17.25</v>
      </c>
    </row>
    <row r="110" spans="1:22" ht="15">
      <c r="A110" s="75">
        <f t="shared" si="25"/>
        <v>5.043664550367596E-7</v>
      </c>
      <c r="B110" s="1">
        <f t="shared" si="26"/>
        <v>51.103302815047755</v>
      </c>
      <c r="C110" s="5">
        <f t="shared" si="22"/>
        <v>3.2489481698594211</v>
      </c>
      <c r="D110" s="5">
        <f t="shared" si="23"/>
        <v>1.3873087608357986E-2</v>
      </c>
      <c r="E110" s="5">
        <f t="shared" si="27"/>
        <v>0.21215199985310854</v>
      </c>
      <c r="F110" s="5">
        <f t="shared" si="24"/>
        <v>1.0117186664411821</v>
      </c>
      <c r="G110" s="88">
        <f t="shared" si="28"/>
        <v>1.8084624010625543</v>
      </c>
      <c r="H110" s="1" t="str">
        <f t="shared" si="29"/>
        <v>n/a</v>
      </c>
      <c r="I110" s="5" t="str">
        <f t="shared" si="30"/>
        <v>n/a</v>
      </c>
      <c r="J110" s="5" t="str">
        <f t="shared" si="31"/>
        <v>n/a</v>
      </c>
      <c r="K110" s="5" t="str">
        <f t="shared" si="32"/>
        <v>n/a</v>
      </c>
      <c r="L110" s="5" t="str">
        <f t="shared" si="33"/>
        <v>n/a</v>
      </c>
      <c r="M110" s="5" t="str">
        <f t="shared" si="34"/>
        <v>n/a</v>
      </c>
      <c r="N110" s="1" t="str">
        <f t="shared" si="35"/>
        <v>n/a</v>
      </c>
      <c r="O110" s="5" t="str">
        <f t="shared" si="36"/>
        <v>n/a</v>
      </c>
      <c r="P110" s="5" t="str">
        <f t="shared" si="37"/>
        <v>n/a</v>
      </c>
      <c r="Q110" s="5" t="str">
        <f t="shared" si="38"/>
        <v>n/a</v>
      </c>
      <c r="R110" s="5" t="str">
        <f t="shared" si="39"/>
        <v>n/a</v>
      </c>
      <c r="S110" s="5" t="str">
        <f t="shared" si="40"/>
        <v>n/a</v>
      </c>
      <c r="T110" s="4">
        <f t="shared" si="42"/>
        <v>0</v>
      </c>
      <c r="U110" s="4">
        <f t="shared" si="41"/>
        <v>1.3953875814857575</v>
      </c>
      <c r="V110" s="1">
        <v>17.5</v>
      </c>
    </row>
    <row r="111" spans="1:22" ht="15">
      <c r="A111" s="75">
        <f t="shared" si="25"/>
        <v>5.0080198312791228E-7</v>
      </c>
      <c r="B111" s="1">
        <f t="shared" si="26"/>
        <v>51.140608828097257</v>
      </c>
      <c r="C111" s="5">
        <f t="shared" si="22"/>
        <v>3.2442098181963654</v>
      </c>
      <c r="D111" s="5">
        <f t="shared" si="23"/>
        <v>1.3885169459718912E-2</v>
      </c>
      <c r="E111" s="5">
        <f t="shared" si="27"/>
        <v>0.21350613556145964</v>
      </c>
      <c r="F111" s="5">
        <f t="shared" si="24"/>
        <v>1.0263162439913329</v>
      </c>
      <c r="G111" s="88">
        <f t="shared" si="28"/>
        <v>1.8125054515492849</v>
      </c>
      <c r="H111" s="1" t="str">
        <f t="shared" si="29"/>
        <v>n/a</v>
      </c>
      <c r="I111" s="5" t="str">
        <f t="shared" si="30"/>
        <v>n/a</v>
      </c>
      <c r="J111" s="5" t="str">
        <f t="shared" si="31"/>
        <v>n/a</v>
      </c>
      <c r="K111" s="5" t="str">
        <f t="shared" si="32"/>
        <v>n/a</v>
      </c>
      <c r="L111" s="5" t="str">
        <f t="shared" si="33"/>
        <v>n/a</v>
      </c>
      <c r="M111" s="5" t="str">
        <f t="shared" si="34"/>
        <v>n/a</v>
      </c>
      <c r="N111" s="1" t="str">
        <f t="shared" si="35"/>
        <v>n/a</v>
      </c>
      <c r="O111" s="5" t="str">
        <f t="shared" si="36"/>
        <v>n/a</v>
      </c>
      <c r="P111" s="5" t="str">
        <f t="shared" si="37"/>
        <v>n/a</v>
      </c>
      <c r="Q111" s="5" t="str">
        <f t="shared" si="38"/>
        <v>n/a</v>
      </c>
      <c r="R111" s="5" t="str">
        <f t="shared" si="39"/>
        <v>n/a</v>
      </c>
      <c r="S111" s="5" t="str">
        <f t="shared" si="40"/>
        <v>n/a</v>
      </c>
      <c r="T111" s="4">
        <f t="shared" si="42"/>
        <v>0</v>
      </c>
      <c r="U111" s="4">
        <f t="shared" si="41"/>
        <v>1.4132972786356992</v>
      </c>
      <c r="V111" s="1">
        <v>17.75</v>
      </c>
    </row>
    <row r="112" spans="1:22" ht="15">
      <c r="A112" s="75">
        <f t="shared" si="25"/>
        <v>4.9731203131943244E-7</v>
      </c>
      <c r="B112" s="1">
        <f t="shared" si="26"/>
        <v>51.177960644689882</v>
      </c>
      <c r="C112" s="5">
        <f t="shared" si="22"/>
        <v>3.2394760262077051</v>
      </c>
      <c r="D112" s="5">
        <f t="shared" si="23"/>
        <v>1.3895811197465798E-2</v>
      </c>
      <c r="E112" s="5">
        <f t="shared" si="27"/>
        <v>0.21484752337772742</v>
      </c>
      <c r="F112" s="5">
        <f t="shared" si="24"/>
        <v>1.0408088796723376</v>
      </c>
      <c r="G112" s="88">
        <f t="shared" si="28"/>
        <v>1.8164904958347519</v>
      </c>
      <c r="H112" s="1" t="str">
        <f t="shared" si="29"/>
        <v>n/a</v>
      </c>
      <c r="I112" s="5" t="str">
        <f t="shared" si="30"/>
        <v>n/a</v>
      </c>
      <c r="J112" s="5" t="str">
        <f t="shared" si="31"/>
        <v>n/a</v>
      </c>
      <c r="K112" s="5" t="str">
        <f t="shared" si="32"/>
        <v>n/a</v>
      </c>
      <c r="L112" s="5" t="str">
        <f t="shared" si="33"/>
        <v>n/a</v>
      </c>
      <c r="M112" s="5" t="str">
        <f t="shared" si="34"/>
        <v>n/a</v>
      </c>
      <c r="N112" s="1" t="str">
        <f t="shared" si="35"/>
        <v>n/a</v>
      </c>
      <c r="O112" s="5" t="str">
        <f t="shared" si="36"/>
        <v>n/a</v>
      </c>
      <c r="P112" s="5" t="str">
        <f t="shared" si="37"/>
        <v>n/a</v>
      </c>
      <c r="Q112" s="5" t="str">
        <f t="shared" si="38"/>
        <v>n/a</v>
      </c>
      <c r="R112" s="5" t="str">
        <f t="shared" si="39"/>
        <v>n/a</v>
      </c>
      <c r="S112" s="5" t="str">
        <f t="shared" si="40"/>
        <v>n/a</v>
      </c>
      <c r="T112" s="4">
        <f t="shared" si="42"/>
        <v>0</v>
      </c>
      <c r="U112" s="4">
        <f t="shared" si="41"/>
        <v>1.4310773639416141</v>
      </c>
      <c r="V112" s="1">
        <v>18</v>
      </c>
    </row>
    <row r="113" spans="1:22" ht="15">
      <c r="A113" s="75">
        <f t="shared" si="25"/>
        <v>4.9389403871132103E-7</v>
      </c>
      <c r="B113" s="1">
        <f t="shared" si="26"/>
        <v>51.215358327075712</v>
      </c>
      <c r="C113" s="5">
        <f t="shared" si="22"/>
        <v>3.2347467938934411</v>
      </c>
      <c r="D113" s="5">
        <f t="shared" si="23"/>
        <v>1.3905012821598652E-2</v>
      </c>
      <c r="E113" s="5">
        <f t="shared" si="27"/>
        <v>0.21617640686777967</v>
      </c>
      <c r="F113" s="5">
        <f t="shared" si="24"/>
        <v>1.0551922717958431</v>
      </c>
      <c r="G113" s="88">
        <f t="shared" si="28"/>
        <v>1.8204190005130476</v>
      </c>
      <c r="H113" s="1" t="str">
        <f t="shared" si="29"/>
        <v>n/a</v>
      </c>
      <c r="I113" s="5" t="str">
        <f t="shared" si="30"/>
        <v>n/a</v>
      </c>
      <c r="J113" s="5" t="str">
        <f t="shared" si="31"/>
        <v>n/a</v>
      </c>
      <c r="K113" s="5" t="str">
        <f t="shared" si="32"/>
        <v>n/a</v>
      </c>
      <c r="L113" s="5" t="str">
        <f t="shared" si="33"/>
        <v>n/a</v>
      </c>
      <c r="M113" s="5" t="str">
        <f t="shared" si="34"/>
        <v>n/a</v>
      </c>
      <c r="N113" s="1" t="str">
        <f t="shared" si="35"/>
        <v>n/a</v>
      </c>
      <c r="O113" s="5" t="str">
        <f t="shared" si="36"/>
        <v>n/a</v>
      </c>
      <c r="P113" s="5" t="str">
        <f t="shared" si="37"/>
        <v>n/a</v>
      </c>
      <c r="Q113" s="5" t="str">
        <f t="shared" si="38"/>
        <v>n/a</v>
      </c>
      <c r="R113" s="5" t="str">
        <f t="shared" si="39"/>
        <v>n/a</v>
      </c>
      <c r="S113" s="5" t="str">
        <f t="shared" si="40"/>
        <v>n/a</v>
      </c>
      <c r="T113" s="4">
        <f t="shared" si="42"/>
        <v>0</v>
      </c>
      <c r="U113" s="4">
        <f t="shared" si="41"/>
        <v>1.4487239103205884</v>
      </c>
      <c r="V113" s="1">
        <v>18.25</v>
      </c>
    </row>
    <row r="114" spans="1:22" ht="15">
      <c r="A114" s="75">
        <f t="shared" si="25"/>
        <v>4.9054556594210902E-7</v>
      </c>
      <c r="B114" s="1">
        <f t="shared" si="26"/>
        <v>51.252801937532624</v>
      </c>
      <c r="C114" s="5">
        <f t="shared" si="22"/>
        <v>3.2300221212535725</v>
      </c>
      <c r="D114" s="5">
        <f t="shared" si="23"/>
        <v>1.3912774332117463E-2</v>
      </c>
      <c r="E114" s="5">
        <f t="shared" si="27"/>
        <v>0.21749302145971677</v>
      </c>
      <c r="F114" s="5">
        <f t="shared" si="24"/>
        <v>1.0694621317369193</v>
      </c>
      <c r="G114" s="88">
        <f t="shared" si="28"/>
        <v>1.8242923786522915</v>
      </c>
      <c r="H114" s="1" t="str">
        <f t="shared" si="29"/>
        <v>n/a</v>
      </c>
      <c r="I114" s="5" t="str">
        <f t="shared" si="30"/>
        <v>n/a</v>
      </c>
      <c r="J114" s="5" t="str">
        <f t="shared" si="31"/>
        <v>n/a</v>
      </c>
      <c r="K114" s="5" t="str">
        <f t="shared" si="32"/>
        <v>n/a</v>
      </c>
      <c r="L114" s="5" t="str">
        <f t="shared" si="33"/>
        <v>n/a</v>
      </c>
      <c r="M114" s="5" t="str">
        <f t="shared" si="34"/>
        <v>n/a</v>
      </c>
      <c r="N114" s="1" t="str">
        <f t="shared" si="35"/>
        <v>n/a</v>
      </c>
      <c r="O114" s="5" t="str">
        <f t="shared" si="36"/>
        <v>n/a</v>
      </c>
      <c r="P114" s="5" t="str">
        <f t="shared" si="37"/>
        <v>n/a</v>
      </c>
      <c r="Q114" s="5" t="str">
        <f t="shared" si="38"/>
        <v>n/a</v>
      </c>
      <c r="R114" s="5" t="str">
        <f t="shared" si="39"/>
        <v>n/a</v>
      </c>
      <c r="S114" s="5" t="str">
        <f t="shared" si="40"/>
        <v>n/a</v>
      </c>
      <c r="T114" s="4">
        <f t="shared" si="42"/>
        <v>0</v>
      </c>
      <c r="U114" s="4">
        <f t="shared" si="41"/>
        <v>1.4662329931959399</v>
      </c>
      <c r="V114" s="1">
        <v>18.5</v>
      </c>
    </row>
    <row r="115" spans="1:22" ht="15">
      <c r="A115" s="75">
        <f t="shared" si="25"/>
        <v>4.8726428787184659E-7</v>
      </c>
      <c r="B115" s="1">
        <f t="shared" si="26"/>
        <v>51.290291538365736</v>
      </c>
      <c r="C115" s="5">
        <f t="shared" si="22"/>
        <v>3.2253020082880997</v>
      </c>
      <c r="D115" s="5">
        <f t="shared" si="23"/>
        <v>1.3919095729022241E-2</v>
      </c>
      <c r="E115" s="5">
        <f t="shared" si="27"/>
        <v>0.21879759482432279</v>
      </c>
      <c r="F115" s="5">
        <f t="shared" si="24"/>
        <v>1.0836141839261384</v>
      </c>
      <c r="G115" s="88">
        <f t="shared" si="28"/>
        <v>1.8281119923528428</v>
      </c>
      <c r="H115" s="1" t="str">
        <f t="shared" si="29"/>
        <v>n/a</v>
      </c>
      <c r="I115" s="5" t="str">
        <f t="shared" si="30"/>
        <v>n/a</v>
      </c>
      <c r="J115" s="5" t="str">
        <f t="shared" si="31"/>
        <v>n/a</v>
      </c>
      <c r="K115" s="5" t="str">
        <f t="shared" si="32"/>
        <v>n/a</v>
      </c>
      <c r="L115" s="5" t="str">
        <f t="shared" si="33"/>
        <v>n/a</v>
      </c>
      <c r="M115" s="5" t="str">
        <f t="shared" si="34"/>
        <v>n/a</v>
      </c>
      <c r="N115" s="1" t="str">
        <f t="shared" si="35"/>
        <v>n/a</v>
      </c>
      <c r="O115" s="5" t="str">
        <f t="shared" si="36"/>
        <v>n/a</v>
      </c>
      <c r="P115" s="5" t="str">
        <f t="shared" si="37"/>
        <v>n/a</v>
      </c>
      <c r="Q115" s="5" t="str">
        <f t="shared" si="38"/>
        <v>n/a</v>
      </c>
      <c r="R115" s="5" t="str">
        <f t="shared" si="39"/>
        <v>n/a</v>
      </c>
      <c r="S115" s="5" t="str">
        <f t="shared" si="40"/>
        <v>n/a</v>
      </c>
      <c r="T115" s="4">
        <f t="shared" si="42"/>
        <v>0</v>
      </c>
      <c r="U115" s="4">
        <f t="shared" si="41"/>
        <v>1.4836006909224411</v>
      </c>
      <c r="V115" s="1">
        <v>18.75</v>
      </c>
    </row>
    <row r="116" spans="1:22" ht="15">
      <c r="A116" s="75">
        <f t="shared" si="25"/>
        <v>4.8404798679638773E-7</v>
      </c>
      <c r="B116" s="1">
        <f t="shared" si="26"/>
        <v>51.327827191906941</v>
      </c>
      <c r="C116" s="5">
        <f t="shared" si="22"/>
        <v>3.2205864549970227</v>
      </c>
      <c r="D116" s="5">
        <f t="shared" si="23"/>
        <v>1.3923977012312978E-2</v>
      </c>
      <c r="E116" s="5">
        <f t="shared" si="27"/>
        <v>0.22009034723286972</v>
      </c>
      <c r="F116" s="5">
        <f t="shared" si="24"/>
        <v>1.0976441658416118</v>
      </c>
      <c r="G116" s="88">
        <f t="shared" si="28"/>
        <v>1.8318791551543865</v>
      </c>
      <c r="H116" s="1" t="str">
        <f t="shared" si="29"/>
        <v>n/a</v>
      </c>
      <c r="I116" s="5" t="str">
        <f t="shared" si="30"/>
        <v>n/a</v>
      </c>
      <c r="J116" s="5" t="str">
        <f t="shared" si="31"/>
        <v>n/a</v>
      </c>
      <c r="K116" s="5" t="str">
        <f t="shared" si="32"/>
        <v>n/a</v>
      </c>
      <c r="L116" s="5" t="str">
        <f t="shared" si="33"/>
        <v>n/a</v>
      </c>
      <c r="M116" s="5" t="str">
        <f t="shared" si="34"/>
        <v>n/a</v>
      </c>
      <c r="N116" s="1" t="str">
        <f t="shared" si="35"/>
        <v>n/a</v>
      </c>
      <c r="O116" s="5" t="str">
        <f t="shared" si="36"/>
        <v>n/a</v>
      </c>
      <c r="P116" s="5" t="str">
        <f t="shared" si="37"/>
        <v>n/a</v>
      </c>
      <c r="Q116" s="5" t="str">
        <f t="shared" si="38"/>
        <v>n/a</v>
      </c>
      <c r="R116" s="5" t="str">
        <f t="shared" si="39"/>
        <v>n/a</v>
      </c>
      <c r="S116" s="5" t="str">
        <f t="shared" si="40"/>
        <v>n/a</v>
      </c>
      <c r="T116" s="4">
        <f t="shared" si="42"/>
        <v>0</v>
      </c>
      <c r="U116" s="4">
        <f t="shared" si="41"/>
        <v>1.5008230851881967</v>
      </c>
      <c r="V116" s="1">
        <v>19</v>
      </c>
    </row>
    <row r="117" spans="1:22" ht="15">
      <c r="A117" s="75">
        <f t="shared" si="25"/>
        <v>4.8089454614796939E-7</v>
      </c>
      <c r="B117" s="1">
        <f t="shared" si="26"/>
        <v>51.365408960514316</v>
      </c>
      <c r="C117" s="5">
        <f t="shared" si="22"/>
        <v>3.2158754613803411</v>
      </c>
      <c r="D117" s="5">
        <f t="shared" si="23"/>
        <v>1.3927418181989681E-2</v>
      </c>
      <c r="E117" s="5">
        <f t="shared" si="27"/>
        <v>0.22137149189390479</v>
      </c>
      <c r="F117" s="5">
        <f t="shared" si="24"/>
        <v>1.1115478280010009</v>
      </c>
      <c r="G117" s="88">
        <f t="shared" si="28"/>
        <v>1.8355951343025261</v>
      </c>
      <c r="H117" s="1" t="str">
        <f t="shared" si="29"/>
        <v>n/a</v>
      </c>
      <c r="I117" s="5" t="str">
        <f t="shared" si="30"/>
        <v>n/a</v>
      </c>
      <c r="J117" s="5" t="str">
        <f t="shared" si="31"/>
        <v>n/a</v>
      </c>
      <c r="K117" s="5" t="str">
        <f t="shared" si="32"/>
        <v>n/a</v>
      </c>
      <c r="L117" s="5" t="str">
        <f t="shared" si="33"/>
        <v>n/a</v>
      </c>
      <c r="M117" s="5" t="str">
        <f t="shared" si="34"/>
        <v>n/a</v>
      </c>
      <c r="N117" s="1" t="str">
        <f t="shared" si="35"/>
        <v>n/a</v>
      </c>
      <c r="O117" s="5" t="str">
        <f t="shared" si="36"/>
        <v>n/a</v>
      </c>
      <c r="P117" s="5" t="str">
        <f t="shared" si="37"/>
        <v>n/a</v>
      </c>
      <c r="Q117" s="5" t="str">
        <f t="shared" si="38"/>
        <v>n/a</v>
      </c>
      <c r="R117" s="5" t="str">
        <f t="shared" si="39"/>
        <v>n/a</v>
      </c>
      <c r="S117" s="5" t="str">
        <f t="shared" si="40"/>
        <v>n/a</v>
      </c>
      <c r="T117" s="4">
        <f t="shared" si="42"/>
        <v>0</v>
      </c>
      <c r="U117" s="4">
        <f t="shared" si="41"/>
        <v>1.5178962613947435</v>
      </c>
      <c r="V117" s="1">
        <v>19.25</v>
      </c>
    </row>
    <row r="118" spans="1:22" ht="15">
      <c r="A118" s="75">
        <f t="shared" si="25"/>
        <v>4.7780194464143038E-7</v>
      </c>
      <c r="B118" s="1">
        <f t="shared" si="26"/>
        <v>51.403036906571622</v>
      </c>
      <c r="C118" s="5">
        <f t="shared" si="22"/>
        <v>3.2111690274380558</v>
      </c>
      <c r="D118" s="5">
        <f t="shared" si="23"/>
        <v>1.3929419238052344E-2</v>
      </c>
      <c r="E118" s="5">
        <f t="shared" si="27"/>
        <v>0.22264123527051033</v>
      </c>
      <c r="F118" s="5">
        <f t="shared" si="24"/>
        <v>1.1253209339534838</v>
      </c>
      <c r="G118" s="88">
        <f t="shared" si="28"/>
        <v>1.8392611528846277</v>
      </c>
      <c r="H118" s="1" t="str">
        <f t="shared" si="29"/>
        <v>n/a</v>
      </c>
      <c r="I118" s="5" t="str">
        <f t="shared" si="30"/>
        <v>n/a</v>
      </c>
      <c r="J118" s="5" t="str">
        <f t="shared" si="31"/>
        <v>n/a</v>
      </c>
      <c r="K118" s="5" t="str">
        <f t="shared" si="32"/>
        <v>n/a</v>
      </c>
      <c r="L118" s="5" t="str">
        <f t="shared" si="33"/>
        <v>n/a</v>
      </c>
      <c r="M118" s="5" t="str">
        <f t="shared" si="34"/>
        <v>n/a</v>
      </c>
      <c r="N118" s="1" t="str">
        <f t="shared" si="35"/>
        <v>n/a</v>
      </c>
      <c r="O118" s="5" t="str">
        <f t="shared" si="36"/>
        <v>n/a</v>
      </c>
      <c r="P118" s="5" t="str">
        <f t="shared" si="37"/>
        <v>n/a</v>
      </c>
      <c r="Q118" s="5" t="str">
        <f t="shared" si="38"/>
        <v>n/a</v>
      </c>
      <c r="R118" s="5" t="str">
        <f t="shared" si="39"/>
        <v>n/a</v>
      </c>
      <c r="S118" s="5" t="str">
        <f t="shared" si="40"/>
        <v>n/a</v>
      </c>
      <c r="T118" s="4">
        <f t="shared" si="42"/>
        <v>0</v>
      </c>
      <c r="U118" s="4">
        <f t="shared" si="41"/>
        <v>1.5348163090167803</v>
      </c>
      <c r="V118" s="1">
        <v>19.5</v>
      </c>
    </row>
    <row r="119" spans="1:22" ht="15">
      <c r="A119" s="75">
        <f t="shared" si="25"/>
        <v>4.7476825082928397E-7</v>
      </c>
      <c r="B119" s="1">
        <f t="shared" si="26"/>
        <v>51.440711092487746</v>
      </c>
      <c r="C119" s="5">
        <f t="shared" si="22"/>
        <v>3.2064671531701658</v>
      </c>
      <c r="D119" s="5">
        <f t="shared" si="23"/>
        <v>1.3929980180500972E-2</v>
      </c>
      <c r="E119" s="5">
        <f t="shared" si="27"/>
        <v>0.22389977737940761</v>
      </c>
      <c r="F119" s="5">
        <f t="shared" si="24"/>
        <v>1.1389592602716954</v>
      </c>
      <c r="G119" s="88">
        <f t="shared" si="28"/>
        <v>1.8428783918438914</v>
      </c>
      <c r="H119" s="1" t="str">
        <f t="shared" si="29"/>
        <v>n/a</v>
      </c>
      <c r="I119" s="5" t="str">
        <f t="shared" si="30"/>
        <v>n/a</v>
      </c>
      <c r="J119" s="5" t="str">
        <f t="shared" si="31"/>
        <v>n/a</v>
      </c>
      <c r="K119" s="5" t="str">
        <f t="shared" si="32"/>
        <v>n/a</v>
      </c>
      <c r="L119" s="5" t="str">
        <f t="shared" si="33"/>
        <v>n/a</v>
      </c>
      <c r="M119" s="5" t="str">
        <f t="shared" si="34"/>
        <v>n/a</v>
      </c>
      <c r="N119" s="1" t="str">
        <f t="shared" si="35"/>
        <v>n/a</v>
      </c>
      <c r="O119" s="5" t="str">
        <f t="shared" si="36"/>
        <v>n/a</v>
      </c>
      <c r="P119" s="5" t="str">
        <f t="shared" si="37"/>
        <v>n/a</v>
      </c>
      <c r="Q119" s="5" t="str">
        <f t="shared" si="38"/>
        <v>n/a</v>
      </c>
      <c r="R119" s="5" t="str">
        <f t="shared" si="39"/>
        <v>n/a</v>
      </c>
      <c r="S119" s="5" t="str">
        <f t="shared" si="40"/>
        <v>n/a</v>
      </c>
      <c r="T119" s="4">
        <f t="shared" si="42"/>
        <v>0</v>
      </c>
      <c r="U119" s="4">
        <f t="shared" si="41"/>
        <v>1.5515793219428633</v>
      </c>
      <c r="V119" s="1">
        <v>19.75</v>
      </c>
    </row>
    <row r="120" spans="1:22" ht="15">
      <c r="A120" s="75">
        <f t="shared" si="25"/>
        <v>4.7179161803231961E-7</v>
      </c>
      <c r="B120" s="1">
        <f t="shared" si="26"/>
        <v>51.478431580696174</v>
      </c>
      <c r="C120" s="5">
        <f t="shared" si="22"/>
        <v>3.2017698385766717</v>
      </c>
      <c r="D120" s="5">
        <f t="shared" si="23"/>
        <v>1.3929101009335559E-2</v>
      </c>
      <c r="E120" s="5">
        <f t="shared" si="27"/>
        <v>0.22514731207315833</v>
      </c>
      <c r="F120" s="5">
        <f t="shared" si="24"/>
        <v>1.1524585965436231</v>
      </c>
      <c r="G120" s="88">
        <f t="shared" si="28"/>
        <v>1.8464479918799084</v>
      </c>
      <c r="H120" s="1" t="str">
        <f t="shared" si="29"/>
        <v>n/a</v>
      </c>
      <c r="I120" s="5" t="str">
        <f t="shared" si="30"/>
        <v>n/a</v>
      </c>
      <c r="J120" s="5" t="str">
        <f t="shared" si="31"/>
        <v>n/a</v>
      </c>
      <c r="K120" s="5" t="str">
        <f t="shared" si="32"/>
        <v>n/a</v>
      </c>
      <c r="L120" s="5" t="str">
        <f t="shared" si="33"/>
        <v>n/a</v>
      </c>
      <c r="M120" s="5" t="str">
        <f t="shared" si="34"/>
        <v>n/a</v>
      </c>
      <c r="N120" s="1" t="str">
        <f t="shared" si="35"/>
        <v>n/a</v>
      </c>
      <c r="O120" s="5" t="str">
        <f t="shared" si="36"/>
        <v>n/a</v>
      </c>
      <c r="P120" s="5" t="str">
        <f t="shared" si="37"/>
        <v>n/a</v>
      </c>
      <c r="Q120" s="5" t="str">
        <f t="shared" si="38"/>
        <v>n/a</v>
      </c>
      <c r="R120" s="5" t="str">
        <f t="shared" si="39"/>
        <v>n/a</v>
      </c>
      <c r="S120" s="5" t="str">
        <f t="shared" si="40"/>
        <v>n/a</v>
      </c>
      <c r="T120" s="4">
        <f t="shared" si="42"/>
        <v>0</v>
      </c>
      <c r="U120" s="4">
        <f t="shared" si="41"/>
        <v>1.5681813987982653</v>
      </c>
      <c r="V120" s="1">
        <v>20</v>
      </c>
    </row>
    <row r="121" spans="1:22" ht="15">
      <c r="A121" s="75">
        <f t="shared" si="25"/>
        <v>4.6887027961550316E-7</v>
      </c>
      <c r="B121" s="1">
        <f t="shared" si="26"/>
        <v>51.516198433654431</v>
      </c>
      <c r="C121" s="5">
        <f t="shared" si="22"/>
        <v>3.1970770836575735</v>
      </c>
      <c r="D121" s="5">
        <f t="shared" si="23"/>
        <v>1.3926781724556112E-2</v>
      </c>
      <c r="E121" s="5">
        <f t="shared" si="27"/>
        <v>0.22638402730662036</v>
      </c>
      <c r="F121" s="5">
        <f t="shared" si="24"/>
        <v>1.1658147453644774</v>
      </c>
      <c r="G121" s="88">
        <f t="shared" si="28"/>
        <v>1.8499710552433135</v>
      </c>
      <c r="H121" s="1" t="str">
        <f t="shared" si="29"/>
        <v>n/a</v>
      </c>
      <c r="I121" s="5" t="str">
        <f t="shared" si="30"/>
        <v>n/a</v>
      </c>
      <c r="J121" s="5" t="str">
        <f t="shared" si="31"/>
        <v>n/a</v>
      </c>
      <c r="K121" s="5" t="str">
        <f t="shared" si="32"/>
        <v>n/a</v>
      </c>
      <c r="L121" s="5" t="str">
        <f t="shared" si="33"/>
        <v>n/a</v>
      </c>
      <c r="M121" s="5" t="str">
        <f t="shared" si="34"/>
        <v>n/a</v>
      </c>
      <c r="N121" s="1" t="str">
        <f t="shared" si="35"/>
        <v>n/a</v>
      </c>
      <c r="O121" s="5" t="str">
        <f t="shared" si="36"/>
        <v>n/a</v>
      </c>
      <c r="P121" s="5" t="str">
        <f t="shared" si="37"/>
        <v>n/a</v>
      </c>
      <c r="Q121" s="5" t="str">
        <f t="shared" si="38"/>
        <v>n/a</v>
      </c>
      <c r="R121" s="5" t="str">
        <f t="shared" si="39"/>
        <v>n/a</v>
      </c>
      <c r="S121" s="5" t="str">
        <f t="shared" si="40"/>
        <v>n/a</v>
      </c>
      <c r="T121" s="4">
        <f t="shared" si="42"/>
        <v>0</v>
      </c>
      <c r="U121" s="4">
        <f t="shared" si="41"/>
        <v>1.5846186432511369</v>
      </c>
      <c r="V121" s="1">
        <v>20.25</v>
      </c>
    </row>
    <row r="122" spans="1:22" ht="15">
      <c r="A122" s="75">
        <f t="shared" si="25"/>
        <v>4.6600254458172029E-7</v>
      </c>
      <c r="B122" s="1">
        <f t="shared" si="26"/>
        <v>51.554011713843522</v>
      </c>
      <c r="C122" s="5">
        <f t="shared" si="22"/>
        <v>3.1923888884128711</v>
      </c>
      <c r="D122" s="5">
        <f t="shared" si="23"/>
        <v>1.3923022326162627E-2</v>
      </c>
      <c r="E122" s="5">
        <f t="shared" si="27"/>
        <v>0.22761010538871959</v>
      </c>
      <c r="F122" s="5">
        <f t="shared" si="24"/>
        <v>1.1790235223285157</v>
      </c>
      <c r="G122" s="88">
        <f t="shared" si="28"/>
        <v>1.8534486474315508</v>
      </c>
      <c r="H122" s="1" t="str">
        <f t="shared" si="29"/>
        <v>n/a</v>
      </c>
      <c r="I122" s="5" t="str">
        <f t="shared" si="30"/>
        <v>n/a</v>
      </c>
      <c r="J122" s="5" t="str">
        <f t="shared" si="31"/>
        <v>n/a</v>
      </c>
      <c r="K122" s="5" t="str">
        <f t="shared" si="32"/>
        <v>n/a</v>
      </c>
      <c r="L122" s="5" t="str">
        <f t="shared" si="33"/>
        <v>n/a</v>
      </c>
      <c r="M122" s="5" t="str">
        <f t="shared" si="34"/>
        <v>n/a</v>
      </c>
      <c r="N122" s="1" t="str">
        <f t="shared" si="35"/>
        <v>n/a</v>
      </c>
      <c r="O122" s="5" t="str">
        <f t="shared" si="36"/>
        <v>n/a</v>
      </c>
      <c r="P122" s="5" t="str">
        <f t="shared" si="37"/>
        <v>n/a</v>
      </c>
      <c r="Q122" s="5" t="str">
        <f t="shared" si="38"/>
        <v>n/a</v>
      </c>
      <c r="R122" s="5" t="str">
        <f t="shared" si="39"/>
        <v>n/a</v>
      </c>
      <c r="S122" s="5" t="str">
        <f t="shared" si="40"/>
        <v>n/a</v>
      </c>
      <c r="T122" s="4">
        <f t="shared" si="42"/>
        <v>0</v>
      </c>
      <c r="U122" s="4">
        <f t="shared" si="41"/>
        <v>1.6008871643029907</v>
      </c>
      <c r="V122" s="1">
        <v>20.5</v>
      </c>
    </row>
    <row r="123" spans="1:22" ht="15">
      <c r="A123" s="75">
        <f t="shared" si="25"/>
        <v>4.6318679345839419E-7</v>
      </c>
      <c r="B123" s="1">
        <f t="shared" si="26"/>
        <v>51.591871483767385</v>
      </c>
      <c r="C123" s="5">
        <f t="shared" si="22"/>
        <v>3.187705252842564</v>
      </c>
      <c r="D123" s="5">
        <f t="shared" si="23"/>
        <v>1.3917822814155104E-2</v>
      </c>
      <c r="E123" s="5">
        <f t="shared" si="27"/>
        <v>0.2288257232205172</v>
      </c>
      <c r="F123" s="5">
        <f t="shared" si="24"/>
        <v>1.1920807560208384</v>
      </c>
      <c r="G123" s="88">
        <f t="shared" si="28"/>
        <v>1.8568817987922379</v>
      </c>
      <c r="H123" s="1" t="str">
        <f t="shared" si="29"/>
        <v>n/a</v>
      </c>
      <c r="I123" s="5" t="str">
        <f t="shared" si="30"/>
        <v>n/a</v>
      </c>
      <c r="J123" s="5" t="str">
        <f t="shared" si="31"/>
        <v>n/a</v>
      </c>
      <c r="K123" s="5" t="str">
        <f t="shared" si="32"/>
        <v>n/a</v>
      </c>
      <c r="L123" s="5" t="str">
        <f t="shared" si="33"/>
        <v>n/a</v>
      </c>
      <c r="M123" s="5" t="str">
        <f t="shared" si="34"/>
        <v>n/a</v>
      </c>
      <c r="N123" s="1" t="str">
        <f t="shared" si="35"/>
        <v>n/a</v>
      </c>
      <c r="O123" s="5" t="str">
        <f t="shared" si="36"/>
        <v>n/a</v>
      </c>
      <c r="P123" s="5" t="str">
        <f t="shared" si="37"/>
        <v>n/a</v>
      </c>
      <c r="Q123" s="5" t="str">
        <f t="shared" si="38"/>
        <v>n/a</v>
      </c>
      <c r="R123" s="5" t="str">
        <f t="shared" si="39"/>
        <v>n/a</v>
      </c>
      <c r="S123" s="5" t="str">
        <f t="shared" si="40"/>
        <v>n/a</v>
      </c>
      <c r="T123" s="4">
        <f t="shared" si="42"/>
        <v>0</v>
      </c>
      <c r="U123" s="4">
        <f t="shared" si="41"/>
        <v>1.616983076564487</v>
      </c>
      <c r="V123" s="1">
        <v>20.75</v>
      </c>
    </row>
    <row r="124" spans="1:22" ht="15">
      <c r="A124" s="75">
        <f t="shared" si="25"/>
        <v>4.6042147445424719E-7</v>
      </c>
      <c r="B124" s="1">
        <f t="shared" si="26"/>
        <v>51.629777805952294</v>
      </c>
      <c r="C124" s="5">
        <f t="shared" si="22"/>
        <v>3.1830261769466532</v>
      </c>
      <c r="D124" s="5">
        <f t="shared" si="23"/>
        <v>1.3911183188533544E-2</v>
      </c>
      <c r="E124" s="5">
        <f t="shared" si="27"/>
        <v>0.23003105252047398</v>
      </c>
      <c r="F124" s="5">
        <f t="shared" si="24"/>
        <v>1.2049822880091472</v>
      </c>
      <c r="G124" s="88">
        <f t="shared" si="28"/>
        <v>1.8602715060401127</v>
      </c>
      <c r="H124" s="1" t="str">
        <f t="shared" si="29"/>
        <v>n/a</v>
      </c>
      <c r="I124" s="5" t="str">
        <f t="shared" si="30"/>
        <v>n/a</v>
      </c>
      <c r="J124" s="5" t="str">
        <f t="shared" si="31"/>
        <v>n/a</v>
      </c>
      <c r="K124" s="5" t="str">
        <f t="shared" si="32"/>
        <v>n/a</v>
      </c>
      <c r="L124" s="5" t="str">
        <f t="shared" si="33"/>
        <v>n/a</v>
      </c>
      <c r="M124" s="5" t="str">
        <f t="shared" si="34"/>
        <v>n/a</v>
      </c>
      <c r="N124" s="1" t="str">
        <f t="shared" si="35"/>
        <v>n/a</v>
      </c>
      <c r="O124" s="5" t="str">
        <f t="shared" si="36"/>
        <v>n/a</v>
      </c>
      <c r="P124" s="5" t="str">
        <f t="shared" si="37"/>
        <v>n/a</v>
      </c>
      <c r="Q124" s="5" t="str">
        <f t="shared" si="38"/>
        <v>n/a</v>
      </c>
      <c r="R124" s="5" t="str">
        <f t="shared" si="39"/>
        <v>n/a</v>
      </c>
      <c r="S124" s="5" t="str">
        <f t="shared" si="40"/>
        <v>n/a</v>
      </c>
      <c r="T124" s="4">
        <f t="shared" si="42"/>
        <v>0</v>
      </c>
      <c r="U124" s="4">
        <f t="shared" si="41"/>
        <v>1.6329025005174016</v>
      </c>
      <c r="V124" s="1">
        <v>21</v>
      </c>
    </row>
    <row r="125" spans="1:22" ht="15">
      <c r="A125" s="75">
        <f t="shared" si="25"/>
        <v>4.5770509986548598E-7</v>
      </c>
      <c r="B125" s="1">
        <f t="shared" si="26"/>
        <v>51.667730742946382</v>
      </c>
      <c r="C125" s="5">
        <f t="shared" si="22"/>
        <v>3.1783516607251379</v>
      </c>
      <c r="D125" s="5">
        <f t="shared" si="23"/>
        <v>1.3903103449297946E-2</v>
      </c>
      <c r="E125" s="5">
        <f t="shared" si="27"/>
        <v>0.23122626003774582</v>
      </c>
      <c r="F125" s="5">
        <f t="shared" si="24"/>
        <v>1.2177239728354619</v>
      </c>
      <c r="G125" s="88">
        <f t="shared" si="28"/>
        <v>1.8636187336931047</v>
      </c>
      <c r="H125" s="1" t="str">
        <f t="shared" si="29"/>
        <v>n/a</v>
      </c>
      <c r="I125" s="5" t="str">
        <f t="shared" si="30"/>
        <v>n/a</v>
      </c>
      <c r="J125" s="5" t="str">
        <f t="shared" si="31"/>
        <v>n/a</v>
      </c>
      <c r="K125" s="5" t="str">
        <f t="shared" si="32"/>
        <v>n/a</v>
      </c>
      <c r="L125" s="5" t="str">
        <f t="shared" si="33"/>
        <v>n/a</v>
      </c>
      <c r="M125" s="5" t="str">
        <f t="shared" si="34"/>
        <v>n/a</v>
      </c>
      <c r="N125" s="1" t="str">
        <f t="shared" si="35"/>
        <v>n/a</v>
      </c>
      <c r="O125" s="5" t="str">
        <f t="shared" si="36"/>
        <v>n/a</v>
      </c>
      <c r="P125" s="5" t="str">
        <f t="shared" si="37"/>
        <v>n/a</v>
      </c>
      <c r="Q125" s="5" t="str">
        <f t="shared" si="38"/>
        <v>n/a</v>
      </c>
      <c r="R125" s="5" t="str">
        <f t="shared" si="39"/>
        <v>n/a</v>
      </c>
      <c r="S125" s="5" t="str">
        <f t="shared" si="40"/>
        <v>n/a</v>
      </c>
      <c r="T125" s="4">
        <f t="shared" si="42"/>
        <v>0</v>
      </c>
      <c r="U125" s="4">
        <f t="shared" si="41"/>
        <v>1.6486415627635982</v>
      </c>
      <c r="V125" s="1">
        <v>21.25</v>
      </c>
    </row>
    <row r="126" spans="1:22" ht="15">
      <c r="A126" s="75">
        <f t="shared" si="25"/>
        <v>4.5503624271250183E-7</v>
      </c>
      <c r="B126" s="1">
        <f t="shared" si="26"/>
        <v>51.705730357318949</v>
      </c>
      <c r="C126" s="5">
        <f t="shared" si="22"/>
        <v>3.1736817041780183</v>
      </c>
      <c r="D126" s="5">
        <f t="shared" si="23"/>
        <v>1.3893583596448312E-2</v>
      </c>
      <c r="E126" s="5">
        <f t="shared" si="27"/>
        <v>0.23241150775427996</v>
      </c>
      <c r="F126" s="5">
        <f t="shared" si="24"/>
        <v>1.2303016780078089</v>
      </c>
      <c r="G126" s="88">
        <f t="shared" si="28"/>
        <v>1.8669244154326612</v>
      </c>
      <c r="H126" s="1" t="str">
        <f t="shared" si="29"/>
        <v>n/a</v>
      </c>
      <c r="I126" s="5" t="str">
        <f t="shared" si="30"/>
        <v>n/a</v>
      </c>
      <c r="J126" s="5" t="str">
        <f t="shared" si="31"/>
        <v>n/a</v>
      </c>
      <c r="K126" s="5" t="str">
        <f t="shared" si="32"/>
        <v>n/a</v>
      </c>
      <c r="L126" s="5" t="str">
        <f t="shared" si="33"/>
        <v>n/a</v>
      </c>
      <c r="M126" s="5" t="str">
        <f t="shared" si="34"/>
        <v>n/a</v>
      </c>
      <c r="N126" s="1" t="str">
        <f t="shared" si="35"/>
        <v>n/a</v>
      </c>
      <c r="O126" s="5" t="str">
        <f t="shared" si="36"/>
        <v>n/a</v>
      </c>
      <c r="P126" s="5" t="str">
        <f t="shared" si="37"/>
        <v>n/a</v>
      </c>
      <c r="Q126" s="5" t="str">
        <f t="shared" si="38"/>
        <v>n/a</v>
      </c>
      <c r="R126" s="5" t="str">
        <f t="shared" si="39"/>
        <v>n/a</v>
      </c>
      <c r="S126" s="5" t="str">
        <f t="shared" si="40"/>
        <v>n/a</v>
      </c>
      <c r="T126" s="4">
        <f t="shared" si="42"/>
        <v>0</v>
      </c>
      <c r="U126" s="4">
        <f t="shared" si="41"/>
        <v>1.6641963962617914</v>
      </c>
      <c r="V126" s="1">
        <v>21.5</v>
      </c>
    </row>
    <row r="127" spans="1:22" ht="15">
      <c r="A127" s="75">
        <f t="shared" si="25"/>
        <v>4.5241353358981452E-7</v>
      </c>
      <c r="B127" s="1">
        <f t="shared" si="26"/>
        <v>51.743776711659912</v>
      </c>
      <c r="C127" s="5">
        <f t="shared" si="22"/>
        <v>3.1690163073052942</v>
      </c>
      <c r="D127" s="5">
        <f t="shared" si="23"/>
        <v>1.3882623629984639E-2</v>
      </c>
      <c r="E127" s="5">
        <f t="shared" si="27"/>
        <v>0.23358695307642252</v>
      </c>
      <c r="F127" s="5">
        <f t="shared" si="24"/>
        <v>1.2427112839918659</v>
      </c>
      <c r="G127" s="88">
        <f t="shared" si="28"/>
        <v>1.8701894553930769</v>
      </c>
      <c r="H127" s="1" t="str">
        <f t="shared" si="29"/>
        <v>n/a</v>
      </c>
      <c r="I127" s="5" t="str">
        <f t="shared" si="30"/>
        <v>n/a</v>
      </c>
      <c r="J127" s="5" t="str">
        <f t="shared" si="31"/>
        <v>n/a</v>
      </c>
      <c r="K127" s="5" t="str">
        <f t="shared" si="32"/>
        <v>n/a</v>
      </c>
      <c r="L127" s="5" t="str">
        <f t="shared" si="33"/>
        <v>n/a</v>
      </c>
      <c r="M127" s="5" t="str">
        <f t="shared" si="34"/>
        <v>n/a</v>
      </c>
      <c r="N127" s="1" t="str">
        <f t="shared" si="35"/>
        <v>n/a</v>
      </c>
      <c r="O127" s="5" t="str">
        <f t="shared" si="36"/>
        <v>n/a</v>
      </c>
      <c r="P127" s="5" t="str">
        <f t="shared" si="37"/>
        <v>n/a</v>
      </c>
      <c r="Q127" s="5" t="str">
        <f t="shared" si="38"/>
        <v>n/a</v>
      </c>
      <c r="R127" s="5" t="str">
        <f t="shared" si="39"/>
        <v>n/a</v>
      </c>
      <c r="S127" s="5" t="str">
        <f t="shared" si="40"/>
        <v>n/a</v>
      </c>
      <c r="T127" s="4">
        <f t="shared" si="42"/>
        <v>0</v>
      </c>
      <c r="U127" s="4">
        <f t="shared" si="41"/>
        <v>1.6795631405527889</v>
      </c>
      <c r="V127" s="1">
        <v>21.75</v>
      </c>
    </row>
    <row r="128" spans="1:22" ht="15">
      <c r="A128" s="75">
        <f t="shared" si="25"/>
        <v>4.4983565771346298E-7</v>
      </c>
      <c r="B128" s="1">
        <f t="shared" si="26"/>
        <v>51.781869868579314</v>
      </c>
      <c r="C128" s="5">
        <f t="shared" si="22"/>
        <v>3.1643554701069663</v>
      </c>
      <c r="D128" s="5">
        <f t="shared" si="23"/>
        <v>1.3870223549906928E-2</v>
      </c>
      <c r="E128" s="5">
        <f t="shared" si="27"/>
        <v>0.23475274901669796</v>
      </c>
      <c r="F128" s="5">
        <f t="shared" si="24"/>
        <v>1.2549486842025765</v>
      </c>
      <c r="G128" s="88">
        <f t="shared" si="28"/>
        <v>1.8734147293842365</v>
      </c>
      <c r="H128" s="1" t="str">
        <f t="shared" si="29"/>
        <v>n/a</v>
      </c>
      <c r="I128" s="5" t="str">
        <f t="shared" si="30"/>
        <v>n/a</v>
      </c>
      <c r="J128" s="5" t="str">
        <f t="shared" si="31"/>
        <v>n/a</v>
      </c>
      <c r="K128" s="5" t="str">
        <f t="shared" si="32"/>
        <v>n/a</v>
      </c>
      <c r="L128" s="5" t="str">
        <f t="shared" si="33"/>
        <v>n/a</v>
      </c>
      <c r="M128" s="5" t="str">
        <f t="shared" si="34"/>
        <v>n/a</v>
      </c>
      <c r="N128" s="1" t="str">
        <f t="shared" si="35"/>
        <v>n/a</v>
      </c>
      <c r="O128" s="5" t="str">
        <f t="shared" si="36"/>
        <v>n/a</v>
      </c>
      <c r="P128" s="5" t="str">
        <f t="shared" si="37"/>
        <v>n/a</v>
      </c>
      <c r="Q128" s="5" t="str">
        <f t="shared" si="38"/>
        <v>n/a</v>
      </c>
      <c r="R128" s="5" t="str">
        <f t="shared" si="39"/>
        <v>n/a</v>
      </c>
      <c r="S128" s="5" t="str">
        <f t="shared" si="40"/>
        <v>n/a</v>
      </c>
      <c r="T128" s="4">
        <f t="shared" si="42"/>
        <v>0</v>
      </c>
      <c r="U128" s="4">
        <f t="shared" si="41"/>
        <v>1.6947379419738993</v>
      </c>
      <c r="V128" s="1">
        <v>22</v>
      </c>
    </row>
    <row r="129" spans="1:22" ht="15">
      <c r="A129" s="75">
        <f t="shared" si="25"/>
        <v>4.4730135215138037E-7</v>
      </c>
      <c r="B129" s="1">
        <f t="shared" si="26"/>
        <v>51.820009890706622</v>
      </c>
      <c r="C129" s="5">
        <f t="shared" si="22"/>
        <v>3.1596991925830338</v>
      </c>
      <c r="D129" s="5">
        <f t="shared" si="23"/>
        <v>1.3856383356215182E-2</v>
      </c>
      <c r="E129" s="5">
        <f t="shared" si="27"/>
        <v>0.23590904436637014</v>
      </c>
      <c r="F129" s="5">
        <f t="shared" si="24"/>
        <v>1.2670097849957205</v>
      </c>
      <c r="G129" s="88">
        <f t="shared" si="28"/>
        <v>1.8766010860518572</v>
      </c>
      <c r="H129" s="1" t="str">
        <f t="shared" si="29"/>
        <v>n/a</v>
      </c>
      <c r="I129" s="5" t="str">
        <f t="shared" si="30"/>
        <v>n/a</v>
      </c>
      <c r="J129" s="5" t="str">
        <f t="shared" si="31"/>
        <v>n/a</v>
      </c>
      <c r="K129" s="5" t="str">
        <f t="shared" si="32"/>
        <v>n/a</v>
      </c>
      <c r="L129" s="5" t="str">
        <f t="shared" si="33"/>
        <v>n/a</v>
      </c>
      <c r="M129" s="5" t="str">
        <f t="shared" si="34"/>
        <v>n/a</v>
      </c>
      <c r="N129" s="1" t="str">
        <f t="shared" si="35"/>
        <v>n/a</v>
      </c>
      <c r="O129" s="5" t="str">
        <f t="shared" si="36"/>
        <v>n/a</v>
      </c>
      <c r="P129" s="5" t="str">
        <f t="shared" si="37"/>
        <v>n/a</v>
      </c>
      <c r="Q129" s="5" t="str">
        <f t="shared" si="38"/>
        <v>n/a</v>
      </c>
      <c r="R129" s="5" t="str">
        <f t="shared" si="39"/>
        <v>n/a</v>
      </c>
      <c r="S129" s="5" t="str">
        <f t="shared" si="40"/>
        <v>n/a</v>
      </c>
      <c r="T129" s="4">
        <f t="shared" si="42"/>
        <v>0</v>
      </c>
      <c r="U129" s="4">
        <f t="shared" si="41"/>
        <v>1.7097169538631065</v>
      </c>
      <c r="V129" s="1">
        <v>22.25</v>
      </c>
    </row>
    <row r="130" spans="1:22" ht="15">
      <c r="A130" s="75">
        <f t="shared" si="25"/>
        <v>4.4480940322350217E-7</v>
      </c>
      <c r="B130" s="1">
        <f t="shared" si="26"/>
        <v>51.858196840690162</v>
      </c>
      <c r="C130" s="5">
        <f t="shared" si="22"/>
        <v>3.1550474747334976</v>
      </c>
      <c r="D130" s="5">
        <f t="shared" si="23"/>
        <v>1.3841103048909398E-2</v>
      </c>
      <c r="E130" s="5">
        <f t="shared" si="27"/>
        <v>0.23705598385935089</v>
      </c>
      <c r="F130" s="5">
        <f t="shared" si="24"/>
        <v>1.2788905056594542</v>
      </c>
      <c r="G130" s="88">
        <f t="shared" si="28"/>
        <v>1.8797493479790359</v>
      </c>
      <c r="H130" s="1" t="str">
        <f t="shared" si="29"/>
        <v>n/a</v>
      </c>
      <c r="I130" s="5" t="str">
        <f t="shared" si="30"/>
        <v>n/a</v>
      </c>
      <c r="J130" s="5" t="str">
        <f t="shared" si="31"/>
        <v>n/a</v>
      </c>
      <c r="K130" s="5" t="str">
        <f t="shared" si="32"/>
        <v>n/a</v>
      </c>
      <c r="L130" s="5" t="str">
        <f t="shared" si="33"/>
        <v>n/a</v>
      </c>
      <c r="M130" s="5" t="str">
        <f t="shared" si="34"/>
        <v>n/a</v>
      </c>
      <c r="N130" s="1" t="str">
        <f t="shared" si="35"/>
        <v>n/a</v>
      </c>
      <c r="O130" s="5" t="str">
        <f t="shared" si="36"/>
        <v>n/a</v>
      </c>
      <c r="P130" s="5" t="str">
        <f t="shared" si="37"/>
        <v>n/a</v>
      </c>
      <c r="Q130" s="5" t="str">
        <f t="shared" si="38"/>
        <v>n/a</v>
      </c>
      <c r="R130" s="5" t="str">
        <f t="shared" si="39"/>
        <v>n/a</v>
      </c>
      <c r="S130" s="5" t="str">
        <f t="shared" si="40"/>
        <v>n/a</v>
      </c>
      <c r="T130" s="4">
        <f t="shared" si="42"/>
        <v>0</v>
      </c>
      <c r="U130" s="4">
        <f t="shared" si="41"/>
        <v>1.7244963367535979</v>
      </c>
      <c r="V130" s="1">
        <v>22.5</v>
      </c>
    </row>
    <row r="131" spans="1:22" ht="15">
      <c r="A131" s="75">
        <f t="shared" si="25"/>
        <v>4.4235864405944816E-7</v>
      </c>
      <c r="B131" s="1">
        <f t="shared" si="26"/>
        <v>51.896430781196578</v>
      </c>
      <c r="C131" s="5">
        <f t="shared" si="22"/>
        <v>3.1504003165583567</v>
      </c>
      <c r="D131" s="5">
        <f t="shared" si="23"/>
        <v>1.3824382627989577E-2</v>
      </c>
      <c r="E131" s="5">
        <f t="shared" si="27"/>
        <v>0.23819370832798153</v>
      </c>
      <c r="F131" s="5">
        <f t="shared" si="24"/>
        <v>1.2905867784058072</v>
      </c>
      <c r="G131" s="88">
        <f t="shared" si="28"/>
        <v>1.8828603127326269</v>
      </c>
      <c r="H131" s="1" t="str">
        <f t="shared" si="29"/>
        <v>n/a</v>
      </c>
      <c r="I131" s="5" t="str">
        <f t="shared" si="30"/>
        <v>n/a</v>
      </c>
      <c r="J131" s="5" t="str">
        <f t="shared" si="31"/>
        <v>n/a</v>
      </c>
      <c r="K131" s="5" t="str">
        <f t="shared" si="32"/>
        <v>n/a</v>
      </c>
      <c r="L131" s="5" t="str">
        <f t="shared" si="33"/>
        <v>n/a</v>
      </c>
      <c r="M131" s="5" t="str">
        <f t="shared" si="34"/>
        <v>n/a</v>
      </c>
      <c r="N131" s="1" t="str">
        <f t="shared" si="35"/>
        <v>n/a</v>
      </c>
      <c r="O131" s="5" t="str">
        <f t="shared" si="36"/>
        <v>n/a</v>
      </c>
      <c r="P131" s="5" t="str">
        <f t="shared" si="37"/>
        <v>n/a</v>
      </c>
      <c r="Q131" s="5" t="str">
        <f t="shared" si="38"/>
        <v>n/a</v>
      </c>
      <c r="R131" s="5" t="str">
        <f t="shared" si="39"/>
        <v>n/a</v>
      </c>
      <c r="S131" s="5" t="str">
        <f t="shared" si="40"/>
        <v>n/a</v>
      </c>
      <c r="T131" s="4">
        <f t="shared" si="42"/>
        <v>0</v>
      </c>
      <c r="U131" s="4">
        <f t="shared" si="41"/>
        <v>1.7390722585591747</v>
      </c>
      <c r="V131" s="1">
        <v>22.75</v>
      </c>
    </row>
    <row r="132" spans="1:22" ht="15">
      <c r="A132" s="75">
        <f t="shared" si="25"/>
        <v>4.3994795230261554E-7</v>
      </c>
      <c r="B132" s="1">
        <f t="shared" si="26"/>
        <v>51.934711774910149</v>
      </c>
      <c r="C132" s="5">
        <f t="shared" si="22"/>
        <v>3.1457577180576113</v>
      </c>
      <c r="D132" s="5">
        <f t="shared" si="23"/>
        <v>1.3806222093455717E-2</v>
      </c>
      <c r="E132" s="5">
        <f t="shared" si="27"/>
        <v>0.23932235485117653</v>
      </c>
      <c r="F132" s="5">
        <f t="shared" ref="F132:F160" si="43" xml:space="preserve"> ( (20*LOG(EXP(1))/2) * 2*PI()*$V132*10^9 * $D132 *SQRT($C132) ) / (299792458*39.3700787 )</f>
        <v>1.3020945483621471</v>
      </c>
      <c r="G132" s="88">
        <f t="shared" si="28"/>
        <v>1.8859347538577391</v>
      </c>
      <c r="H132" s="1" t="str">
        <f t="shared" si="29"/>
        <v>n/a</v>
      </c>
      <c r="I132" s="5" t="str">
        <f t="shared" si="30"/>
        <v>n/a</v>
      </c>
      <c r="J132" s="5" t="str">
        <f t="shared" si="31"/>
        <v>n/a</v>
      </c>
      <c r="K132" s="5" t="str">
        <f t="shared" si="32"/>
        <v>n/a</v>
      </c>
      <c r="L132" s="5" t="str">
        <f t="shared" si="33"/>
        <v>n/a</v>
      </c>
      <c r="M132" s="5" t="str">
        <f t="shared" si="34"/>
        <v>n/a</v>
      </c>
      <c r="N132" s="1" t="str">
        <f t="shared" si="35"/>
        <v>n/a</v>
      </c>
      <c r="O132" s="5" t="str">
        <f t="shared" si="36"/>
        <v>n/a</v>
      </c>
      <c r="P132" s="5" t="str">
        <f t="shared" si="37"/>
        <v>n/a</v>
      </c>
      <c r="Q132" s="5" t="str">
        <f t="shared" si="38"/>
        <v>n/a</v>
      </c>
      <c r="R132" s="5" t="str">
        <f t="shared" si="39"/>
        <v>n/a</v>
      </c>
      <c r="S132" s="5" t="str">
        <f t="shared" si="40"/>
        <v>n/a</v>
      </c>
      <c r="T132" s="4">
        <f t="shared" si="42"/>
        <v>0</v>
      </c>
      <c r="U132" s="4">
        <f t="shared" si="41"/>
        <v>1.7534408947510554</v>
      </c>
      <c r="V132" s="1">
        <v>23</v>
      </c>
    </row>
    <row r="133" spans="1:22" ht="15">
      <c r="A133" s="75">
        <f t="shared" si="25"/>
        <v>4.3757624795042192E-7</v>
      </c>
      <c r="B133" s="1">
        <f t="shared" si="26"/>
        <v>51.97303988453222</v>
      </c>
      <c r="C133" s="5">
        <f t="shared" si="22"/>
        <v>3.1411196792312621</v>
      </c>
      <c r="D133" s="5">
        <f t="shared" si="23"/>
        <v>1.3786621445307823E-2</v>
      </c>
      <c r="E133" s="5">
        <f t="shared" si="27"/>
        <v>0.24044205689538162</v>
      </c>
      <c r="F133" s="5">
        <f t="shared" si="43"/>
        <v>1.3134097735626036</v>
      </c>
      <c r="G133" s="88">
        <f t="shared" si="28"/>
        <v>1.8889734218234127</v>
      </c>
      <c r="H133" s="1" t="str">
        <f t="shared" si="29"/>
        <v>n/a</v>
      </c>
      <c r="I133" s="5" t="str">
        <f t="shared" si="30"/>
        <v>n/a</v>
      </c>
      <c r="J133" s="5" t="str">
        <f t="shared" si="31"/>
        <v>n/a</v>
      </c>
      <c r="K133" s="5" t="str">
        <f t="shared" si="32"/>
        <v>n/a</v>
      </c>
      <c r="L133" s="5" t="str">
        <f t="shared" si="33"/>
        <v>n/a</v>
      </c>
      <c r="M133" s="5" t="str">
        <f t="shared" si="34"/>
        <v>n/a</v>
      </c>
      <c r="N133" s="1" t="str">
        <f t="shared" si="35"/>
        <v>n/a</v>
      </c>
      <c r="O133" s="5" t="str">
        <f t="shared" si="36"/>
        <v>n/a</v>
      </c>
      <c r="P133" s="5" t="str">
        <f t="shared" si="37"/>
        <v>n/a</v>
      </c>
      <c r="Q133" s="5" t="str">
        <f t="shared" si="38"/>
        <v>n/a</v>
      </c>
      <c r="R133" s="5" t="str">
        <f t="shared" si="39"/>
        <v>n/a</v>
      </c>
      <c r="S133" s="5" t="str">
        <f t="shared" si="40"/>
        <v>n/a</v>
      </c>
      <c r="T133" s="4">
        <f t="shared" si="42"/>
        <v>0</v>
      </c>
      <c r="U133" s="4">
        <f t="shared" si="41"/>
        <v>1.7675984285265323</v>
      </c>
      <c r="V133" s="1">
        <v>23.25</v>
      </c>
    </row>
    <row r="134" spans="1:22" ht="15">
      <c r="A134" s="75">
        <f t="shared" si="25"/>
        <v>4.3524249132125811E-7</v>
      </c>
      <c r="B134" s="1">
        <f t="shared" si="26"/>
        <v>52.011415172780573</v>
      </c>
      <c r="C134" s="5">
        <f t="shared" si="22"/>
        <v>3.1364862000793088</v>
      </c>
      <c r="D134" s="5">
        <f t="shared" si="23"/>
        <v>1.3765580683545888E-2</v>
      </c>
      <c r="E134" s="5">
        <f t="shared" si="27"/>
        <v>0.2415529444487694</v>
      </c>
      <c r="F134" s="5">
        <f t="shared" si="43"/>
        <v>1.3245284249394536</v>
      </c>
      <c r="G134" s="88">
        <f t="shared" si="28"/>
        <v>1.8919770449223208</v>
      </c>
      <c r="H134" s="1" t="str">
        <f t="shared" si="29"/>
        <v>n/a</v>
      </c>
      <c r="I134" s="5" t="str">
        <f t="shared" si="30"/>
        <v>n/a</v>
      </c>
      <c r="J134" s="5" t="str">
        <f t="shared" si="31"/>
        <v>n/a</v>
      </c>
      <c r="K134" s="5" t="str">
        <f t="shared" si="32"/>
        <v>n/a</v>
      </c>
      <c r="L134" s="5" t="str">
        <f t="shared" si="33"/>
        <v>n/a</v>
      </c>
      <c r="M134" s="5" t="str">
        <f t="shared" si="34"/>
        <v>n/a</v>
      </c>
      <c r="N134" s="1" t="str">
        <f t="shared" si="35"/>
        <v>n/a</v>
      </c>
      <c r="O134" s="5" t="str">
        <f t="shared" si="36"/>
        <v>n/a</v>
      </c>
      <c r="P134" s="5" t="str">
        <f t="shared" si="37"/>
        <v>n/a</v>
      </c>
      <c r="Q134" s="5" t="str">
        <f t="shared" si="38"/>
        <v>n/a</v>
      </c>
      <c r="R134" s="5" t="str">
        <f t="shared" si="39"/>
        <v>n/a</v>
      </c>
      <c r="S134" s="5" t="str">
        <f t="shared" si="40"/>
        <v>n/a</v>
      </c>
      <c r="T134" s="4">
        <f t="shared" si="42"/>
        <v>0</v>
      </c>
      <c r="U134" s="4">
        <f t="shared" si="41"/>
        <v>1.7815410509699219</v>
      </c>
      <c r="V134" s="1">
        <v>23.5</v>
      </c>
    </row>
    <row r="135" spans="1:22" ht="15">
      <c r="A135" s="75">
        <f t="shared" si="25"/>
        <v>4.3294568113945749E-7</v>
      </c>
      <c r="B135" s="1">
        <f t="shared" si="26"/>
        <v>52.049837702388814</v>
      </c>
      <c r="C135" s="5">
        <f t="shared" si="22"/>
        <v>3.1318572806017508</v>
      </c>
      <c r="D135" s="5">
        <f t="shared" si="23"/>
        <v>1.3743099808169918E-2</v>
      </c>
      <c r="E135" s="5">
        <f t="shared" si="27"/>
        <v>0.24265514414906575</v>
      </c>
      <c r="F135" s="5">
        <f t="shared" si="43"/>
        <v>1.3354464863144715</v>
      </c>
      <c r="G135" s="88">
        <f t="shared" si="28"/>
        <v>1.894946330127163</v>
      </c>
      <c r="H135" s="1" t="str">
        <f t="shared" si="29"/>
        <v>n/a</v>
      </c>
      <c r="I135" s="5" t="str">
        <f t="shared" si="30"/>
        <v>n/a</v>
      </c>
      <c r="J135" s="5" t="str">
        <f t="shared" si="31"/>
        <v>n/a</v>
      </c>
      <c r="K135" s="5" t="str">
        <f t="shared" si="32"/>
        <v>n/a</v>
      </c>
      <c r="L135" s="5" t="str">
        <f t="shared" si="33"/>
        <v>n/a</v>
      </c>
      <c r="M135" s="5" t="str">
        <f t="shared" si="34"/>
        <v>n/a</v>
      </c>
      <c r="N135" s="1" t="str">
        <f t="shared" si="35"/>
        <v>n/a</v>
      </c>
      <c r="O135" s="5" t="str">
        <f t="shared" si="36"/>
        <v>n/a</v>
      </c>
      <c r="P135" s="5" t="str">
        <f t="shared" si="37"/>
        <v>n/a</v>
      </c>
      <c r="Q135" s="5" t="str">
        <f t="shared" si="38"/>
        <v>n/a</v>
      </c>
      <c r="R135" s="5" t="str">
        <f t="shared" si="39"/>
        <v>n/a</v>
      </c>
      <c r="S135" s="5" t="str">
        <f t="shared" si="40"/>
        <v>n/a</v>
      </c>
      <c r="T135" s="4">
        <f t="shared" si="42"/>
        <v>0</v>
      </c>
      <c r="U135" s="4">
        <f t="shared" si="41"/>
        <v>1.7952649612062213</v>
      </c>
      <c r="V135" s="1">
        <v>23.75</v>
      </c>
    </row>
    <row r="136" spans="1:22" ht="15">
      <c r="A136" s="75">
        <f t="shared" si="25"/>
        <v>4.3068485273027085E-7</v>
      </c>
      <c r="B136" s="1">
        <f t="shared" si="26"/>
        <v>52.088307536105759</v>
      </c>
      <c r="C136" s="5">
        <f t="shared" si="22"/>
        <v>3.1272329207985887</v>
      </c>
      <c r="D136" s="5">
        <f t="shared" si="23"/>
        <v>1.3719178819179908E-2</v>
      </c>
      <c r="E136" s="5">
        <f t="shared" si="27"/>
        <v>0.24374877940537251</v>
      </c>
      <c r="F136" s="5">
        <f t="shared" si="43"/>
        <v>1.3461599543902401</v>
      </c>
      <c r="G136" s="88">
        <f t="shared" si="28"/>
        <v>1.8978819639062201</v>
      </c>
      <c r="H136" s="1" t="str">
        <f t="shared" si="29"/>
        <v>n/a</v>
      </c>
      <c r="I136" s="5" t="str">
        <f t="shared" si="30"/>
        <v>n/a</v>
      </c>
      <c r="J136" s="5" t="str">
        <f t="shared" si="31"/>
        <v>n/a</v>
      </c>
      <c r="K136" s="5" t="str">
        <f t="shared" si="32"/>
        <v>n/a</v>
      </c>
      <c r="L136" s="5" t="str">
        <f t="shared" si="33"/>
        <v>n/a</v>
      </c>
      <c r="M136" s="5" t="str">
        <f t="shared" si="34"/>
        <v>n/a</v>
      </c>
      <c r="N136" s="1" t="str">
        <f t="shared" si="35"/>
        <v>n/a</v>
      </c>
      <c r="O136" s="5" t="str">
        <f t="shared" si="36"/>
        <v>n/a</v>
      </c>
      <c r="P136" s="5" t="str">
        <f t="shared" si="37"/>
        <v>n/a</v>
      </c>
      <c r="Q136" s="5" t="str">
        <f t="shared" si="38"/>
        <v>n/a</v>
      </c>
      <c r="R136" s="5" t="str">
        <f t="shared" si="39"/>
        <v>n/a</v>
      </c>
      <c r="S136" s="5" t="str">
        <f t="shared" si="40"/>
        <v>n/a</v>
      </c>
      <c r="T136" s="4">
        <f t="shared" si="42"/>
        <v>0</v>
      </c>
      <c r="U136" s="4">
        <f t="shared" si="41"/>
        <v>1.8087663665478524</v>
      </c>
      <c r="V136" s="1">
        <v>24</v>
      </c>
    </row>
    <row r="137" spans="1:22" ht="15">
      <c r="A137" s="75">
        <f t="shared" si="25"/>
        <v>4.2845907631745598E-7</v>
      </c>
      <c r="B137" s="1">
        <f t="shared" si="26"/>
        <v>52.126824736694779</v>
      </c>
      <c r="C137" s="5">
        <f t="shared" si="22"/>
        <v>3.1226131206698224</v>
      </c>
      <c r="D137" s="5">
        <f t="shared" si="23"/>
        <v>1.3693817716575862E-2</v>
      </c>
      <c r="E137" s="5">
        <f t="shared" si="27"/>
        <v>0.2448339705143302</v>
      </c>
      <c r="F137" s="5">
        <f t="shared" si="43"/>
        <v>1.3566648387414215</v>
      </c>
      <c r="G137" s="88">
        <f t="shared" si="28"/>
        <v>1.90078461300039</v>
      </c>
      <c r="H137" s="1" t="str">
        <f t="shared" si="29"/>
        <v>n/a</v>
      </c>
      <c r="I137" s="5" t="str">
        <f t="shared" si="30"/>
        <v>n/a</v>
      </c>
      <c r="J137" s="5" t="str">
        <f t="shared" si="31"/>
        <v>n/a</v>
      </c>
      <c r="K137" s="5" t="str">
        <f t="shared" si="32"/>
        <v>n/a</v>
      </c>
      <c r="L137" s="5" t="str">
        <f t="shared" si="33"/>
        <v>n/a</v>
      </c>
      <c r="M137" s="5" t="str">
        <f t="shared" si="34"/>
        <v>n/a</v>
      </c>
      <c r="N137" s="1" t="str">
        <f t="shared" si="35"/>
        <v>n/a</v>
      </c>
      <c r="O137" s="5" t="str">
        <f t="shared" si="36"/>
        <v>n/a</v>
      </c>
      <c r="P137" s="5" t="str">
        <f t="shared" si="37"/>
        <v>n/a</v>
      </c>
      <c r="Q137" s="5" t="str">
        <f t="shared" si="38"/>
        <v>n/a</v>
      </c>
      <c r="R137" s="5" t="str">
        <f t="shared" si="39"/>
        <v>n/a</v>
      </c>
      <c r="S137" s="5" t="str">
        <f t="shared" si="40"/>
        <v>n/a</v>
      </c>
      <c r="T137" s="4">
        <f t="shared" si="42"/>
        <v>0</v>
      </c>
      <c r="U137" s="4">
        <f t="shared" si="41"/>
        <v>1.8220414826348517</v>
      </c>
      <c r="V137" s="1">
        <v>24.25</v>
      </c>
    </row>
    <row r="138" spans="1:22" ht="15">
      <c r="A138" s="75">
        <f t="shared" si="25"/>
        <v>4.262674554166564E-7</v>
      </c>
      <c r="B138" s="1">
        <f t="shared" si="26"/>
        <v>52.165389366933148</v>
      </c>
      <c r="C138" s="5">
        <f t="shared" si="22"/>
        <v>3.1179978802154515</v>
      </c>
      <c r="D138" s="5">
        <f t="shared" si="23"/>
        <v>1.366701650035778E-2</v>
      </c>
      <c r="E138" s="5">
        <f t="shared" si="27"/>
        <v>0.245910834770937</v>
      </c>
      <c r="F138" s="5">
        <f t="shared" si="43"/>
        <v>1.3669571618059924</v>
      </c>
      <c r="G138" s="88">
        <f t="shared" si="28"/>
        <v>1.9036549251638726</v>
      </c>
      <c r="H138" s="1" t="str">
        <f t="shared" si="29"/>
        <v>n/a</v>
      </c>
      <c r="I138" s="5" t="str">
        <f t="shared" si="30"/>
        <v>n/a</v>
      </c>
      <c r="J138" s="5" t="str">
        <f t="shared" si="31"/>
        <v>n/a</v>
      </c>
      <c r="K138" s="5" t="str">
        <f t="shared" si="32"/>
        <v>n/a</v>
      </c>
      <c r="L138" s="5" t="str">
        <f t="shared" si="33"/>
        <v>n/a</v>
      </c>
      <c r="M138" s="5" t="str">
        <f t="shared" si="34"/>
        <v>n/a</v>
      </c>
      <c r="N138" s="1" t="str">
        <f t="shared" si="35"/>
        <v>n/a</v>
      </c>
      <c r="O138" s="5" t="str">
        <f t="shared" si="36"/>
        <v>n/a</v>
      </c>
      <c r="P138" s="5" t="str">
        <f t="shared" si="37"/>
        <v>n/a</v>
      </c>
      <c r="Q138" s="5" t="str">
        <f t="shared" si="38"/>
        <v>n/a</v>
      </c>
      <c r="R138" s="5" t="str">
        <f t="shared" si="39"/>
        <v>n/a</v>
      </c>
      <c r="S138" s="5" t="str">
        <f t="shared" si="40"/>
        <v>n/a</v>
      </c>
      <c r="T138" s="4">
        <f t="shared" si="42"/>
        <v>0</v>
      </c>
      <c r="U138" s="4">
        <f t="shared" si="41"/>
        <v>1.835086533568846</v>
      </c>
      <c r="V138" s="1">
        <v>24.5</v>
      </c>
    </row>
    <row r="139" spans="1:22" ht="15">
      <c r="A139" s="75">
        <f t="shared" si="25"/>
        <v>4.2410912531826708E-7</v>
      </c>
      <c r="B139" s="1">
        <f t="shared" si="26"/>
        <v>52.204001489611457</v>
      </c>
      <c r="C139" s="5">
        <f t="shared" si="22"/>
        <v>3.1133871994354769</v>
      </c>
      <c r="D139" s="5">
        <f t="shared" si="23"/>
        <v>1.3638775170525658E-2</v>
      </c>
      <c r="E139" s="5">
        <f t="shared" si="27"/>
        <v>0.24697948657432411</v>
      </c>
      <c r="F139" s="5">
        <f t="shared" si="43"/>
        <v>1.3770329588764374</v>
      </c>
      <c r="G139" s="88">
        <f t="shared" si="28"/>
        <v>1.9064935298705186</v>
      </c>
      <c r="H139" s="1" t="str">
        <f t="shared" si="29"/>
        <v>n/a</v>
      </c>
      <c r="I139" s="5" t="str">
        <f t="shared" si="30"/>
        <v>n/a</v>
      </c>
      <c r="J139" s="5" t="str">
        <f t="shared" si="31"/>
        <v>n/a</v>
      </c>
      <c r="K139" s="5" t="str">
        <f t="shared" si="32"/>
        <v>n/a</v>
      </c>
      <c r="L139" s="5" t="str">
        <f t="shared" si="33"/>
        <v>n/a</v>
      </c>
      <c r="M139" s="5" t="str">
        <f t="shared" si="34"/>
        <v>n/a</v>
      </c>
      <c r="N139" s="1" t="str">
        <f t="shared" si="35"/>
        <v>n/a</v>
      </c>
      <c r="O139" s="5" t="str">
        <f t="shared" si="36"/>
        <v>n/a</v>
      </c>
      <c r="P139" s="5" t="str">
        <f t="shared" si="37"/>
        <v>n/a</v>
      </c>
      <c r="Q139" s="5" t="str">
        <f t="shared" si="38"/>
        <v>n/a</v>
      </c>
      <c r="R139" s="5" t="str">
        <f t="shared" si="39"/>
        <v>n/a</v>
      </c>
      <c r="S139" s="5" t="str">
        <f t="shared" si="40"/>
        <v>n/a</v>
      </c>
      <c r="T139" s="4">
        <f t="shared" si="42"/>
        <v>0</v>
      </c>
      <c r="U139" s="4">
        <f t="shared" si="41"/>
        <v>1.847897752041129</v>
      </c>
      <c r="V139" s="1">
        <v>24.75</v>
      </c>
    </row>
    <row r="140" spans="1:22" ht="15">
      <c r="A140" s="75">
        <f t="shared" si="25"/>
        <v>4.2198325165395286E-7</v>
      </c>
      <c r="B140" s="1">
        <f t="shared" si="26"/>
        <v>52.242661167532944</v>
      </c>
      <c r="C140" s="5">
        <f t="shared" si="22"/>
        <v>3.1087810783298977</v>
      </c>
      <c r="D140" s="5">
        <f t="shared" si="23"/>
        <v>1.3609093727079503E-2</v>
      </c>
      <c r="E140" s="5">
        <f t="shared" si="27"/>
        <v>0.24804003752876524</v>
      </c>
      <c r="F140" s="5">
        <f t="shared" si="43"/>
        <v>1.3868882780909064</v>
      </c>
      <c r="G140" s="88">
        <f t="shared" si="28"/>
        <v>1.9093010389877376</v>
      </c>
      <c r="H140" s="1" t="str">
        <f t="shared" si="29"/>
        <v>n/a</v>
      </c>
      <c r="I140" s="5" t="str">
        <f t="shared" si="30"/>
        <v>n/a</v>
      </c>
      <c r="J140" s="5" t="str">
        <f t="shared" si="31"/>
        <v>n/a</v>
      </c>
      <c r="K140" s="5" t="str">
        <f t="shared" si="32"/>
        <v>n/a</v>
      </c>
      <c r="L140" s="5" t="str">
        <f t="shared" si="33"/>
        <v>n/a</v>
      </c>
      <c r="M140" s="5" t="str">
        <f t="shared" si="34"/>
        <v>n/a</v>
      </c>
      <c r="N140" s="1" t="str">
        <f t="shared" si="35"/>
        <v>n/a</v>
      </c>
      <c r="O140" s="5" t="str">
        <f t="shared" si="36"/>
        <v>n/a</v>
      </c>
      <c r="P140" s="5" t="str">
        <f t="shared" si="37"/>
        <v>n/a</v>
      </c>
      <c r="Q140" s="5" t="str">
        <f t="shared" si="38"/>
        <v>n/a</v>
      </c>
      <c r="R140" s="5" t="str">
        <f t="shared" si="39"/>
        <v>n/a</v>
      </c>
      <c r="S140" s="5" t="str">
        <f t="shared" si="40"/>
        <v>n/a</v>
      </c>
      <c r="T140" s="4">
        <f t="shared" si="42"/>
        <v>0</v>
      </c>
      <c r="U140" s="4">
        <f t="shared" si="41"/>
        <v>1.8604713794551353</v>
      </c>
      <c r="V140" s="1">
        <v>25</v>
      </c>
    </row>
    <row r="141" spans="1:22" ht="15">
      <c r="A141" s="75">
        <f t="shared" si="25"/>
        <v>4.1988902904142405E-7</v>
      </c>
      <c r="B141" s="1">
        <f t="shared" si="26"/>
        <v>52.281368463512777</v>
      </c>
      <c r="C141" s="5">
        <f t="shared" si="22"/>
        <v>3.1041795168987143</v>
      </c>
      <c r="D141" s="5">
        <f t="shared" si="23"/>
        <v>1.3577972170019307E-2</v>
      </c>
      <c r="E141" s="5">
        <f t="shared" si="27"/>
        <v>0.24909259654018023</v>
      </c>
      <c r="F141" s="5">
        <f t="shared" si="43"/>
        <v>1.3965191804243304</v>
      </c>
      <c r="G141" s="88">
        <f t="shared" si="28"/>
        <v>1.9120780474197403</v>
      </c>
      <c r="H141" s="1" t="str">
        <f t="shared" si="29"/>
        <v>n/a</v>
      </c>
      <c r="I141" s="5" t="str">
        <f t="shared" si="30"/>
        <v>n/a</v>
      </c>
      <c r="J141" s="5" t="str">
        <f t="shared" si="31"/>
        <v>n/a</v>
      </c>
      <c r="K141" s="5" t="str">
        <f t="shared" si="32"/>
        <v>n/a</v>
      </c>
      <c r="L141" s="5" t="str">
        <f t="shared" si="33"/>
        <v>n/a</v>
      </c>
      <c r="M141" s="5" t="str">
        <f t="shared" si="34"/>
        <v>n/a</v>
      </c>
      <c r="N141" s="1" t="str">
        <f t="shared" si="35"/>
        <v>n/a</v>
      </c>
      <c r="O141" s="5" t="str">
        <f t="shared" si="36"/>
        <v>n/a</v>
      </c>
      <c r="P141" s="5" t="str">
        <f t="shared" si="37"/>
        <v>n/a</v>
      </c>
      <c r="Q141" s="5" t="str">
        <f t="shared" si="38"/>
        <v>n/a</v>
      </c>
      <c r="R141" s="5" t="str">
        <f t="shared" si="39"/>
        <v>n/a</v>
      </c>
      <c r="S141" s="5" t="str">
        <f t="shared" si="40"/>
        <v>n/a</v>
      </c>
      <c r="T141" s="4">
        <f t="shared" si="42"/>
        <v>0</v>
      </c>
      <c r="U141" s="4">
        <f t="shared" si="41"/>
        <v>1.8728036660435914</v>
      </c>
      <c r="V141" s="1">
        <v>25.25</v>
      </c>
    </row>
    <row r="142" spans="1:22" ht="15">
      <c r="A142" s="75">
        <f t="shared" si="25"/>
        <v>4.1782567980246909E-7</v>
      </c>
      <c r="B142" s="1">
        <f t="shared" si="26"/>
        <v>52.320123440377508</v>
      </c>
      <c r="C142" s="5">
        <f t="shared" si="22"/>
        <v>3.0995825151419272</v>
      </c>
      <c r="D142" s="5">
        <f t="shared" si="23"/>
        <v>1.3545410499345076E-2</v>
      </c>
      <c r="E142" s="5">
        <f t="shared" si="27"/>
        <v>0.25013726990837698</v>
      </c>
      <c r="F142" s="5">
        <f t="shared" si="43"/>
        <v>1.4059217396795007</v>
      </c>
      <c r="G142" s="88">
        <f t="shared" si="28"/>
        <v>1.9148251337217705</v>
      </c>
      <c r="H142" s="1" t="str">
        <f t="shared" si="29"/>
        <v>n/a</v>
      </c>
      <c r="I142" s="5" t="str">
        <f t="shared" si="30"/>
        <v>n/a</v>
      </c>
      <c r="J142" s="5" t="str">
        <f t="shared" si="31"/>
        <v>n/a</v>
      </c>
      <c r="K142" s="5" t="str">
        <f t="shared" si="32"/>
        <v>n/a</v>
      </c>
      <c r="L142" s="5" t="str">
        <f t="shared" si="33"/>
        <v>n/a</v>
      </c>
      <c r="M142" s="5" t="str">
        <f t="shared" si="34"/>
        <v>n/a</v>
      </c>
      <c r="N142" s="1" t="str">
        <f t="shared" si="35"/>
        <v>n/a</v>
      </c>
      <c r="O142" s="5" t="str">
        <f t="shared" si="36"/>
        <v>n/a</v>
      </c>
      <c r="P142" s="5" t="str">
        <f t="shared" si="37"/>
        <v>n/a</v>
      </c>
      <c r="Q142" s="5" t="str">
        <f t="shared" si="38"/>
        <v>n/a</v>
      </c>
      <c r="R142" s="5" t="str">
        <f t="shared" si="39"/>
        <v>n/a</v>
      </c>
      <c r="S142" s="5" t="str">
        <f t="shared" si="40"/>
        <v>n/a</v>
      </c>
      <c r="T142" s="4">
        <f t="shared" si="42"/>
        <v>0</v>
      </c>
      <c r="U142" s="4">
        <f t="shared" si="41"/>
        <v>1.8848908709806074</v>
      </c>
      <c r="V142" s="1">
        <v>25.5</v>
      </c>
    </row>
    <row r="143" spans="1:22" ht="15">
      <c r="A143" s="75">
        <f t="shared" si="25"/>
        <v>4.1579245274961065E-7</v>
      </c>
      <c r="B143" s="1">
        <f t="shared" si="26"/>
        <v>52.358926160964316</v>
      </c>
      <c r="C143" s="5">
        <f t="shared" si="22"/>
        <v>3.094990073059535</v>
      </c>
      <c r="D143" s="5">
        <f t="shared" si="23"/>
        <v>1.3511408715056804E-2</v>
      </c>
      <c r="E143" s="5">
        <f t="shared" si="27"/>
        <v>0.25117416141526039</v>
      </c>
      <c r="F143" s="5">
        <f t="shared" si="43"/>
        <v>1.4150920424781039</v>
      </c>
      <c r="G143" s="88">
        <f t="shared" si="28"/>
        <v>1.917542860686883</v>
      </c>
      <c r="H143" s="1" t="str">
        <f t="shared" si="29"/>
        <v>n/a</v>
      </c>
      <c r="I143" s="5" t="str">
        <f t="shared" si="30"/>
        <v>n/a</v>
      </c>
      <c r="J143" s="5" t="str">
        <f t="shared" si="31"/>
        <v>n/a</v>
      </c>
      <c r="K143" s="5" t="str">
        <f t="shared" si="32"/>
        <v>n/a</v>
      </c>
      <c r="L143" s="5" t="str">
        <f t="shared" si="33"/>
        <v>n/a</v>
      </c>
      <c r="M143" s="5" t="str">
        <f t="shared" si="34"/>
        <v>n/a</v>
      </c>
      <c r="N143" s="1" t="str">
        <f t="shared" si="35"/>
        <v>n/a</v>
      </c>
      <c r="O143" s="5" t="str">
        <f t="shared" si="36"/>
        <v>n/a</v>
      </c>
      <c r="P143" s="5" t="str">
        <f t="shared" si="37"/>
        <v>n/a</v>
      </c>
      <c r="Q143" s="5" t="str">
        <f t="shared" si="38"/>
        <v>n/a</v>
      </c>
      <c r="R143" s="5" t="str">
        <f t="shared" si="39"/>
        <v>n/a</v>
      </c>
      <c r="S143" s="5" t="str">
        <f t="shared" si="40"/>
        <v>n/a</v>
      </c>
      <c r="T143" s="4">
        <f t="shared" si="42"/>
        <v>0</v>
      </c>
      <c r="U143" s="4">
        <f t="shared" si="41"/>
        <v>1.8967292624889511</v>
      </c>
      <c r="V143" s="1">
        <v>25.75</v>
      </c>
    </row>
    <row r="144" spans="1:22" ht="15">
      <c r="A144" s="75">
        <f t="shared" si="25"/>
        <v>4.1378862203708472E-7</v>
      </c>
      <c r="B144" s="1">
        <f t="shared" si="26"/>
        <v>52.397776688120381</v>
      </c>
      <c r="C144" s="5">
        <f t="shared" si="22"/>
        <v>3.0904021906515391</v>
      </c>
      <c r="D144" s="5">
        <f t="shared" si="23"/>
        <v>1.3475966817154496E-2</v>
      </c>
      <c r="E144" s="5">
        <f t="shared" si="27"/>
        <v>0.25220337240922153</v>
      </c>
      <c r="F144" s="5">
        <f t="shared" si="43"/>
        <v>1.4240261882517262</v>
      </c>
      <c r="G144" s="88">
        <f t="shared" si="28"/>
        <v>1.9202317759067271</v>
      </c>
      <c r="H144" s="1" t="str">
        <f t="shared" si="29"/>
        <v>n/a</v>
      </c>
      <c r="I144" s="5" t="str">
        <f t="shared" si="30"/>
        <v>n/a</v>
      </c>
      <c r="J144" s="5" t="str">
        <f t="shared" si="31"/>
        <v>n/a</v>
      </c>
      <c r="K144" s="5" t="str">
        <f t="shared" si="32"/>
        <v>n/a</v>
      </c>
      <c r="L144" s="5" t="str">
        <f t="shared" si="33"/>
        <v>n/a</v>
      </c>
      <c r="M144" s="5" t="str">
        <f t="shared" si="34"/>
        <v>n/a</v>
      </c>
      <c r="N144" s="1" t="str">
        <f t="shared" si="35"/>
        <v>n/a</v>
      </c>
      <c r="O144" s="5" t="str">
        <f t="shared" si="36"/>
        <v>n/a</v>
      </c>
      <c r="P144" s="5" t="str">
        <f t="shared" si="37"/>
        <v>n/a</v>
      </c>
      <c r="Q144" s="5" t="str">
        <f t="shared" si="38"/>
        <v>n/a</v>
      </c>
      <c r="R144" s="5" t="str">
        <f t="shared" si="39"/>
        <v>n/a</v>
      </c>
      <c r="S144" s="5" t="str">
        <f t="shared" si="40"/>
        <v>n/a</v>
      </c>
      <c r="T144" s="4">
        <f t="shared" si="42"/>
        <v>0</v>
      </c>
      <c r="U144" s="4">
        <f t="shared" si="41"/>
        <v>1.9083151179427513</v>
      </c>
      <c r="V144" s="1">
        <v>26</v>
      </c>
    </row>
    <row r="145" spans="1:22" ht="15">
      <c r="A145" s="75">
        <f t="shared" si="25"/>
        <v>4.1181348607215188E-7</v>
      </c>
      <c r="B145" s="1">
        <f t="shared" si="26"/>
        <v>52.436675084702195</v>
      </c>
      <c r="C145" s="5">
        <f t="shared" si="22"/>
        <v>3.0858188679179386</v>
      </c>
      <c r="D145" s="5">
        <f t="shared" si="23"/>
        <v>1.3439084805638154E-2</v>
      </c>
      <c r="E145" s="5">
        <f t="shared" si="27"/>
        <v>0.25322500188590819</v>
      </c>
      <c r="F145" s="5">
        <f t="shared" si="43"/>
        <v>1.4327202892328073</v>
      </c>
      <c r="G145" s="88">
        <f t="shared" si="28"/>
        <v>1.9228924123077067</v>
      </c>
      <c r="H145" s="1" t="str">
        <f t="shared" si="29"/>
        <v>n/a</v>
      </c>
      <c r="I145" s="5" t="str">
        <f t="shared" si="30"/>
        <v>n/a</v>
      </c>
      <c r="J145" s="5" t="str">
        <f t="shared" si="31"/>
        <v>n/a</v>
      </c>
      <c r="K145" s="5" t="str">
        <f t="shared" si="32"/>
        <v>n/a</v>
      </c>
      <c r="L145" s="5" t="str">
        <f t="shared" si="33"/>
        <v>n/a</v>
      </c>
      <c r="M145" s="5" t="str">
        <f t="shared" si="34"/>
        <v>n/a</v>
      </c>
      <c r="N145" s="1" t="str">
        <f t="shared" si="35"/>
        <v>n/a</v>
      </c>
      <c r="O145" s="5" t="str">
        <f t="shared" si="36"/>
        <v>n/a</v>
      </c>
      <c r="P145" s="5" t="str">
        <f t="shared" si="37"/>
        <v>n/a</v>
      </c>
      <c r="Q145" s="5" t="str">
        <f t="shared" si="38"/>
        <v>n/a</v>
      </c>
      <c r="R145" s="5" t="str">
        <f t="shared" si="39"/>
        <v>n/a</v>
      </c>
      <c r="S145" s="5" t="str">
        <f t="shared" si="40"/>
        <v>n/a</v>
      </c>
      <c r="T145" s="4">
        <f t="shared" si="42"/>
        <v>0</v>
      </c>
      <c r="U145" s="4">
        <f t="shared" si="41"/>
        <v>1.9196447239658248</v>
      </c>
      <c r="V145" s="1">
        <v>26.25</v>
      </c>
    </row>
    <row r="146" spans="1:22" ht="15">
      <c r="A146" s="75">
        <f t="shared" si="25"/>
        <v>4.0986636648303208E-7</v>
      </c>
      <c r="B146" s="1">
        <f t="shared" si="26"/>
        <v>52.475621413574892</v>
      </c>
      <c r="C146" s="5">
        <f t="shared" si="22"/>
        <v>3.0812401048587343</v>
      </c>
      <c r="D146" s="5">
        <f t="shared" si="23"/>
        <v>1.3400762680507772E-2</v>
      </c>
      <c r="E146" s="5">
        <f t="shared" si="27"/>
        <v>0.25423914656556473</v>
      </c>
      <c r="F146" s="5">
        <f t="shared" si="43"/>
        <v>1.4411704704455588</v>
      </c>
      <c r="G146" s="88">
        <f t="shared" si="28"/>
        <v>1.9255252886637986</v>
      </c>
      <c r="H146" s="1" t="str">
        <f t="shared" si="29"/>
        <v>n/a</v>
      </c>
      <c r="I146" s="5" t="str">
        <f t="shared" si="30"/>
        <v>n/a</v>
      </c>
      <c r="J146" s="5" t="str">
        <f t="shared" si="31"/>
        <v>n/a</v>
      </c>
      <c r="K146" s="5" t="str">
        <f t="shared" si="32"/>
        <v>n/a</v>
      </c>
      <c r="L146" s="5" t="str">
        <f t="shared" si="33"/>
        <v>n/a</v>
      </c>
      <c r="M146" s="5" t="str">
        <f t="shared" si="34"/>
        <v>n/a</v>
      </c>
      <c r="N146" s="1" t="str">
        <f t="shared" si="35"/>
        <v>n/a</v>
      </c>
      <c r="O146" s="5" t="str">
        <f t="shared" si="36"/>
        <v>n/a</v>
      </c>
      <c r="P146" s="5" t="str">
        <f t="shared" si="37"/>
        <v>n/a</v>
      </c>
      <c r="Q146" s="5" t="str">
        <f t="shared" si="38"/>
        <v>n/a</v>
      </c>
      <c r="R146" s="5" t="str">
        <f t="shared" si="39"/>
        <v>n/a</v>
      </c>
      <c r="S146" s="5" t="str">
        <f t="shared" si="40"/>
        <v>n/a</v>
      </c>
      <c r="T146" s="4">
        <f t="shared" si="42"/>
        <v>0</v>
      </c>
      <c r="U146" s="4">
        <f t="shared" si="41"/>
        <v>1.9307143765258556</v>
      </c>
      <c r="V146" s="1">
        <v>26.5</v>
      </c>
    </row>
    <row r="147" spans="1:22" ht="15">
      <c r="A147" s="75">
        <f t="shared" si="25"/>
        <v>4.0794660714001515E-7</v>
      </c>
      <c r="B147" s="1">
        <f t="shared" si="26"/>
        <v>52.51461573761155</v>
      </c>
      <c r="C147" s="5">
        <f t="shared" si="22"/>
        <v>3.076665901473925</v>
      </c>
      <c r="D147" s="5">
        <f t="shared" si="23"/>
        <v>1.3361000441763353E-2</v>
      </c>
      <c r="E147" s="5">
        <f t="shared" si="27"/>
        <v>0.25524590096711902</v>
      </c>
      <c r="F147" s="5">
        <f t="shared" si="43"/>
        <v>1.4493728696968471</v>
      </c>
      <c r="G147" s="88">
        <f t="shared" si="28"/>
        <v>1.9281309100872424</v>
      </c>
      <c r="H147" s="1" t="str">
        <f t="shared" si="29"/>
        <v>n/a</v>
      </c>
      <c r="I147" s="5" t="str">
        <f t="shared" si="30"/>
        <v>n/a</v>
      </c>
      <c r="J147" s="5" t="str">
        <f t="shared" si="31"/>
        <v>n/a</v>
      </c>
      <c r="K147" s="5" t="str">
        <f t="shared" si="32"/>
        <v>n/a</v>
      </c>
      <c r="L147" s="5" t="str">
        <f t="shared" si="33"/>
        <v>n/a</v>
      </c>
      <c r="M147" s="5" t="str">
        <f t="shared" si="34"/>
        <v>n/a</v>
      </c>
      <c r="N147" s="1" t="str">
        <f t="shared" si="35"/>
        <v>n/a</v>
      </c>
      <c r="O147" s="5" t="str">
        <f t="shared" si="36"/>
        <v>n/a</v>
      </c>
      <c r="P147" s="5" t="str">
        <f t="shared" si="37"/>
        <v>n/a</v>
      </c>
      <c r="Q147" s="5" t="str">
        <f t="shared" si="38"/>
        <v>n/a</v>
      </c>
      <c r="R147" s="5" t="str">
        <f t="shared" si="39"/>
        <v>n/a</v>
      </c>
      <c r="S147" s="5" t="str">
        <f t="shared" si="40"/>
        <v>n/a</v>
      </c>
      <c r="T147" s="4">
        <f t="shared" si="42"/>
        <v>0</v>
      </c>
      <c r="U147" s="4">
        <f t="shared" si="41"/>
        <v>1.9415203810246164</v>
      </c>
      <c r="V147" s="1">
        <v>26.75</v>
      </c>
    </row>
    <row r="148" spans="1:22" ht="15">
      <c r="A148" s="75">
        <f t="shared" si="25"/>
        <v>4.0605357322653881E-7</v>
      </c>
      <c r="B148" s="1">
        <f t="shared" si="26"/>
        <v>52.553658119692479</v>
      </c>
      <c r="C148" s="5">
        <f t="shared" si="22"/>
        <v>3.072096257763512</v>
      </c>
      <c r="D148" s="5">
        <f t="shared" si="23"/>
        <v>1.3319798089404896E-2</v>
      </c>
      <c r="E148" s="5">
        <f t="shared" si="27"/>
        <v>0.25624535747918148</v>
      </c>
      <c r="F148" s="5">
        <f t="shared" si="43"/>
        <v>1.4573236375670278</v>
      </c>
      <c r="G148" s="88">
        <f t="shared" si="28"/>
        <v>1.9307097684982304</v>
      </c>
      <c r="H148" s="1" t="str">
        <f t="shared" si="29"/>
        <v>n/a</v>
      </c>
      <c r="I148" s="5" t="str">
        <f t="shared" si="30"/>
        <v>n/a</v>
      </c>
      <c r="J148" s="5" t="str">
        <f t="shared" si="31"/>
        <v>n/a</v>
      </c>
      <c r="K148" s="5" t="str">
        <f t="shared" si="32"/>
        <v>n/a</v>
      </c>
      <c r="L148" s="5" t="str">
        <f t="shared" si="33"/>
        <v>n/a</v>
      </c>
      <c r="M148" s="5" t="str">
        <f t="shared" si="34"/>
        <v>n/a</v>
      </c>
      <c r="N148" s="1" t="str">
        <f t="shared" si="35"/>
        <v>n/a</v>
      </c>
      <c r="O148" s="5" t="str">
        <f t="shared" si="36"/>
        <v>n/a</v>
      </c>
      <c r="P148" s="5" t="str">
        <f t="shared" si="37"/>
        <v>n/a</v>
      </c>
      <c r="Q148" s="5" t="str">
        <f t="shared" si="38"/>
        <v>n/a</v>
      </c>
      <c r="R148" s="5" t="str">
        <f t="shared" si="39"/>
        <v>n/a</v>
      </c>
      <c r="S148" s="5" t="str">
        <f t="shared" si="40"/>
        <v>n/a</v>
      </c>
      <c r="T148" s="4">
        <f t="shared" si="42"/>
        <v>0</v>
      </c>
      <c r="U148" s="4">
        <f t="shared" si="41"/>
        <v>1.9520590523844046</v>
      </c>
      <c r="V148" s="1">
        <v>27</v>
      </c>
    </row>
    <row r="149" spans="1:22" ht="15">
      <c r="A149" s="75">
        <f t="shared" si="25"/>
        <v>4.04186650357248E-7</v>
      </c>
      <c r="B149" s="1">
        <f t="shared" si="26"/>
        <v>52.592748622704562</v>
      </c>
      <c r="C149" s="5">
        <f t="shared" si="22"/>
        <v>3.0675311737274948</v>
      </c>
      <c r="D149" s="5">
        <f t="shared" si="23"/>
        <v>1.3277155623432402E-2</v>
      </c>
      <c r="E149" s="5">
        <f t="shared" si="27"/>
        <v>0.25723760642811233</v>
      </c>
      <c r="F149" s="5">
        <f t="shared" si="43"/>
        <v>1.4650189374007436</v>
      </c>
      <c r="G149" s="88">
        <f t="shared" si="28"/>
        <v>1.933262343074674</v>
      </c>
      <c r="H149" s="1" t="str">
        <f t="shared" si="29"/>
        <v>n/a</v>
      </c>
      <c r="I149" s="5" t="str">
        <f t="shared" si="30"/>
        <v>n/a</v>
      </c>
      <c r="J149" s="5" t="str">
        <f t="shared" si="31"/>
        <v>n/a</v>
      </c>
      <c r="K149" s="5" t="str">
        <f t="shared" si="32"/>
        <v>n/a</v>
      </c>
      <c r="L149" s="5" t="str">
        <f t="shared" si="33"/>
        <v>n/a</v>
      </c>
      <c r="M149" s="5" t="str">
        <f t="shared" si="34"/>
        <v>n/a</v>
      </c>
      <c r="N149" s="1" t="str">
        <f t="shared" si="35"/>
        <v>n/a</v>
      </c>
      <c r="O149" s="5" t="str">
        <f t="shared" si="36"/>
        <v>n/a</v>
      </c>
      <c r="P149" s="5" t="str">
        <f t="shared" si="37"/>
        <v>n/a</v>
      </c>
      <c r="Q149" s="5" t="str">
        <f t="shared" si="38"/>
        <v>n/a</v>
      </c>
      <c r="R149" s="5" t="str">
        <f t="shared" si="39"/>
        <v>n/a</v>
      </c>
      <c r="S149" s="5" t="str">
        <f t="shared" si="40"/>
        <v>n/a</v>
      </c>
      <c r="T149" s="4">
        <f t="shared" si="42"/>
        <v>0</v>
      </c>
      <c r="U149" s="4">
        <f t="shared" si="41"/>
        <v>1.962326715130877</v>
      </c>
      <c r="V149" s="1">
        <v>27.25</v>
      </c>
    </row>
    <row r="150" spans="1:22" ht="15">
      <c r="A150" s="75">
        <f t="shared" si="25"/>
        <v>4.0234524374025227E-7</v>
      </c>
      <c r="B150" s="1">
        <f t="shared" si="26"/>
        <v>52.631887309540538</v>
      </c>
      <c r="C150" s="5">
        <f t="shared" si="22"/>
        <v>3.062970649365873</v>
      </c>
      <c r="D150" s="5">
        <f t="shared" si="23"/>
        <v>1.3233073043845871E-2</v>
      </c>
      <c r="E150" s="5">
        <f t="shared" si="27"/>
        <v>0.25822273614330604</v>
      </c>
      <c r="F150" s="5">
        <f t="shared" si="43"/>
        <v>1.4724549452976832</v>
      </c>
      <c r="G150" s="88">
        <f t="shared" si="28"/>
        <v>1.935789100683045</v>
      </c>
      <c r="H150" s="1" t="str">
        <f t="shared" si="29"/>
        <v>n/a</v>
      </c>
      <c r="I150" s="5" t="str">
        <f t="shared" si="30"/>
        <v>n/a</v>
      </c>
      <c r="J150" s="5" t="str">
        <f t="shared" si="31"/>
        <v>n/a</v>
      </c>
      <c r="K150" s="5" t="str">
        <f t="shared" si="32"/>
        <v>n/a</v>
      </c>
      <c r="L150" s="5" t="str">
        <f t="shared" si="33"/>
        <v>n/a</v>
      </c>
      <c r="M150" s="5" t="str">
        <f t="shared" si="34"/>
        <v>n/a</v>
      </c>
      <c r="N150" s="1" t="str">
        <f t="shared" si="35"/>
        <v>n/a</v>
      </c>
      <c r="O150" s="5" t="str">
        <f t="shared" si="36"/>
        <v>n/a</v>
      </c>
      <c r="P150" s="5" t="str">
        <f t="shared" si="37"/>
        <v>n/a</v>
      </c>
      <c r="Q150" s="5" t="str">
        <f t="shared" si="38"/>
        <v>n/a</v>
      </c>
      <c r="R150" s="5" t="str">
        <f t="shared" si="39"/>
        <v>n/a</v>
      </c>
      <c r="S150" s="5" t="str">
        <f t="shared" si="40"/>
        <v>n/a</v>
      </c>
      <c r="T150" s="4">
        <f t="shared" si="42"/>
        <v>0</v>
      </c>
      <c r="U150" s="4">
        <f t="shared" si="41"/>
        <v>1.9723197034724489</v>
      </c>
      <c r="V150" s="1">
        <v>27.5</v>
      </c>
    </row>
    <row r="151" spans="1:22" ht="15">
      <c r="A151" s="75">
        <f t="shared" si="25"/>
        <v>4.0052877738098834E-7</v>
      </c>
      <c r="B151" s="1">
        <f t="shared" si="26"/>
        <v>52.671074243098275</v>
      </c>
      <c r="C151" s="5">
        <f t="shared" si="22"/>
        <v>3.0584146846786471</v>
      </c>
      <c r="D151" s="5">
        <f t="shared" si="23"/>
        <v>1.3187550350645302E-2</v>
      </c>
      <c r="E151" s="5">
        <f t="shared" si="27"/>
        <v>0.25920083301982838</v>
      </c>
      <c r="F151" s="5">
        <f t="shared" si="43"/>
        <v>1.4796278501032942</v>
      </c>
      <c r="G151" s="88">
        <f t="shared" si="28"/>
        <v>1.9382904962912422</v>
      </c>
      <c r="H151" s="1" t="str">
        <f t="shared" si="29"/>
        <v>n/a</v>
      </c>
      <c r="I151" s="5" t="str">
        <f t="shared" si="30"/>
        <v>n/a</v>
      </c>
      <c r="J151" s="5" t="str">
        <f t="shared" si="31"/>
        <v>n/a</v>
      </c>
      <c r="K151" s="5" t="str">
        <f t="shared" si="32"/>
        <v>n/a</v>
      </c>
      <c r="L151" s="5" t="str">
        <f t="shared" si="33"/>
        <v>n/a</v>
      </c>
      <c r="M151" s="5" t="str">
        <f t="shared" si="34"/>
        <v>n/a</v>
      </c>
      <c r="N151" s="1" t="str">
        <f t="shared" si="35"/>
        <v>n/a</v>
      </c>
      <c r="O151" s="5" t="str">
        <f t="shared" si="36"/>
        <v>n/a</v>
      </c>
      <c r="P151" s="5" t="str">
        <f t="shared" si="37"/>
        <v>n/a</v>
      </c>
      <c r="Q151" s="5" t="str">
        <f t="shared" si="38"/>
        <v>n/a</v>
      </c>
      <c r="R151" s="5" t="str">
        <f t="shared" si="39"/>
        <v>n/a</v>
      </c>
      <c r="S151" s="5" t="str">
        <f t="shared" si="40"/>
        <v>n/a</v>
      </c>
      <c r="T151" s="4">
        <f t="shared" si="42"/>
        <v>0</v>
      </c>
      <c r="U151" s="4">
        <f t="shared" si="41"/>
        <v>1.9820343613764009</v>
      </c>
      <c r="V151" s="1">
        <v>27.75</v>
      </c>
    </row>
    <row r="152" spans="1:22" ht="15">
      <c r="A152" s="75">
        <f t="shared" si="25"/>
        <v>3.9873669332526606E-7</v>
      </c>
      <c r="B152" s="1">
        <f t="shared" si="26"/>
        <v>52.710309486280053</v>
      </c>
      <c r="C152" s="5">
        <f t="shared" si="22"/>
        <v>3.0538632796658174</v>
      </c>
      <c r="D152" s="5">
        <f t="shared" si="23"/>
        <v>1.3140587543830696E-2</v>
      </c>
      <c r="E152" s="5">
        <f t="shared" si="27"/>
        <v>0.26017198157853838</v>
      </c>
      <c r="F152" s="5">
        <f t="shared" si="43"/>
        <v>1.486533853399461</v>
      </c>
      <c r="G152" s="88">
        <f t="shared" si="28"/>
        <v>1.9407669733643731</v>
      </c>
      <c r="H152" s="1" t="str">
        <f t="shared" si="29"/>
        <v>n/a</v>
      </c>
      <c r="I152" s="5" t="str">
        <f t="shared" si="30"/>
        <v>n/a</v>
      </c>
      <c r="J152" s="5" t="str">
        <f t="shared" si="31"/>
        <v>n/a</v>
      </c>
      <c r="K152" s="5" t="str">
        <f t="shared" si="32"/>
        <v>n/a</v>
      </c>
      <c r="L152" s="5" t="str">
        <f t="shared" si="33"/>
        <v>n/a</v>
      </c>
      <c r="M152" s="5" t="str">
        <f t="shared" si="34"/>
        <v>n/a</v>
      </c>
      <c r="N152" s="1" t="str">
        <f t="shared" si="35"/>
        <v>n/a</v>
      </c>
      <c r="O152" s="5" t="str">
        <f t="shared" si="36"/>
        <v>n/a</v>
      </c>
      <c r="P152" s="5" t="str">
        <f t="shared" si="37"/>
        <v>n/a</v>
      </c>
      <c r="Q152" s="5" t="str">
        <f t="shared" si="38"/>
        <v>n/a</v>
      </c>
      <c r="R152" s="5" t="str">
        <f t="shared" si="39"/>
        <v>n/a</v>
      </c>
      <c r="S152" s="5" t="str">
        <f t="shared" si="40"/>
        <v>n/a</v>
      </c>
      <c r="T152" s="4">
        <f t="shared" si="42"/>
        <v>0</v>
      </c>
      <c r="U152" s="4">
        <f t="shared" si="41"/>
        <v>1.9914670426418524</v>
      </c>
      <c r="V152" s="1">
        <v>28</v>
      </c>
    </row>
    <row r="153" spans="1:22" ht="15">
      <c r="A153" s="75">
        <f t="shared" si="25"/>
        <v>3.9696845093924061E-7</v>
      </c>
      <c r="B153" s="1">
        <f t="shared" si="26"/>
        <v>52.749593101991891</v>
      </c>
      <c r="C153" s="5">
        <f t="shared" si="22"/>
        <v>3.0493164343273831</v>
      </c>
      <c r="D153" s="5">
        <f t="shared" si="23"/>
        <v>1.3092184623402052E-2</v>
      </c>
      <c r="E153" s="5">
        <f t="shared" si="27"/>
        <v>0.26113626452381661</v>
      </c>
      <c r="F153" s="5">
        <f t="shared" si="43"/>
        <v>1.4931691694951335</v>
      </c>
      <c r="G153" s="88">
        <f t="shared" si="28"/>
        <v>1.9432189642442914</v>
      </c>
      <c r="H153" s="1" t="str">
        <f t="shared" si="29"/>
        <v>n/a</v>
      </c>
      <c r="I153" s="5" t="str">
        <f t="shared" si="30"/>
        <v>n/a</v>
      </c>
      <c r="J153" s="5" t="str">
        <f t="shared" si="31"/>
        <v>n/a</v>
      </c>
      <c r="K153" s="5" t="str">
        <f t="shared" si="32"/>
        <v>n/a</v>
      </c>
      <c r="L153" s="5" t="str">
        <f t="shared" si="33"/>
        <v>n/a</v>
      </c>
      <c r="M153" s="5" t="str">
        <f t="shared" si="34"/>
        <v>n/a</v>
      </c>
      <c r="N153" s="1" t="str">
        <f t="shared" si="35"/>
        <v>n/a</v>
      </c>
      <c r="O153" s="5" t="str">
        <f t="shared" si="36"/>
        <v>n/a</v>
      </c>
      <c r="P153" s="5" t="str">
        <f t="shared" si="37"/>
        <v>n/a</v>
      </c>
      <c r="Q153" s="5" t="str">
        <f t="shared" si="38"/>
        <v>n/a</v>
      </c>
      <c r="R153" s="5" t="str">
        <f t="shared" si="39"/>
        <v>n/a</v>
      </c>
      <c r="S153" s="5" t="str">
        <f t="shared" si="40"/>
        <v>n/a</v>
      </c>
      <c r="T153" s="4">
        <f t="shared" si="42"/>
        <v>0</v>
      </c>
      <c r="U153" s="4">
        <f t="shared" si="41"/>
        <v>2.0006141109697277</v>
      </c>
      <c r="V153" s="1">
        <v>28.25</v>
      </c>
    </row>
    <row r="154" spans="1:22" ht="15">
      <c r="A154" s="75">
        <f t="shared" si="25"/>
        <v>3.9522352622419966E-7</v>
      </c>
      <c r="B154" s="1">
        <f t="shared" si="26"/>
        <v>52.788925153142742</v>
      </c>
      <c r="C154" s="5">
        <f t="shared" si="22"/>
        <v>3.0447741486633442</v>
      </c>
      <c r="D154" s="5">
        <f t="shared" si="23"/>
        <v>1.3042341589359373E-2</v>
      </c>
      <c r="E154" s="5">
        <f t="shared" si="27"/>
        <v>0.2620937627990173</v>
      </c>
      <c r="F154" s="5">
        <f t="shared" si="43"/>
        <v>1.4995300254169235</v>
      </c>
      <c r="G154" s="88">
        <f t="shared" si="28"/>
        <v>1.945646890513685</v>
      </c>
      <c r="H154" s="1" t="str">
        <f t="shared" si="29"/>
        <v>n/a</v>
      </c>
      <c r="I154" s="5" t="str">
        <f t="shared" si="30"/>
        <v>n/a</v>
      </c>
      <c r="J154" s="5" t="str">
        <f t="shared" si="31"/>
        <v>n/a</v>
      </c>
      <c r="K154" s="5" t="str">
        <f t="shared" si="32"/>
        <v>n/a</v>
      </c>
      <c r="L154" s="5" t="str">
        <f t="shared" si="33"/>
        <v>n/a</v>
      </c>
      <c r="M154" s="5" t="str">
        <f t="shared" si="34"/>
        <v>n/a</v>
      </c>
      <c r="N154" s="1" t="str">
        <f t="shared" si="35"/>
        <v>n/a</v>
      </c>
      <c r="O154" s="5" t="str">
        <f t="shared" si="36"/>
        <v>n/a</v>
      </c>
      <c r="P154" s="5" t="str">
        <f t="shared" si="37"/>
        <v>n/a</v>
      </c>
      <c r="Q154" s="5" t="str">
        <f t="shared" si="38"/>
        <v>n/a</v>
      </c>
      <c r="R154" s="5" t="str">
        <f t="shared" si="39"/>
        <v>n/a</v>
      </c>
      <c r="S154" s="5" t="str">
        <f t="shared" si="40"/>
        <v>n/a</v>
      </c>
      <c r="T154" s="4">
        <f t="shared" si="42"/>
        <v>0</v>
      </c>
      <c r="U154" s="4">
        <f t="shared" si="41"/>
        <v>2.0094719400298628</v>
      </c>
      <c r="V154" s="1">
        <v>28.5</v>
      </c>
    </row>
    <row r="155" spans="1:22" ht="15">
      <c r="A155" s="75">
        <f t="shared" si="25"/>
        <v>3.9350141116419337E-7</v>
      </c>
      <c r="B155" s="1">
        <f t="shared" si="26"/>
        <v>52.828305702643796</v>
      </c>
      <c r="C155" s="5">
        <f t="shared" si="22"/>
        <v>3.0402364226737015</v>
      </c>
      <c r="D155" s="5">
        <f t="shared" si="23"/>
        <v>1.2991058441702653E-2</v>
      </c>
      <c r="E155" s="5">
        <f t="shared" si="27"/>
        <v>0.26304455563975121</v>
      </c>
      <c r="F155" s="5">
        <f t="shared" si="43"/>
        <v>1.5056126608996514</v>
      </c>
      <c r="G155" s="88">
        <f t="shared" si="28"/>
        <v>1.9480511633454585</v>
      </c>
      <c r="H155" s="1" t="str">
        <f t="shared" si="29"/>
        <v>n/a</v>
      </c>
      <c r="I155" s="5" t="str">
        <f t="shared" si="30"/>
        <v>n/a</v>
      </c>
      <c r="J155" s="5" t="str">
        <f t="shared" si="31"/>
        <v>n/a</v>
      </c>
      <c r="K155" s="5" t="str">
        <f t="shared" si="32"/>
        <v>n/a</v>
      </c>
      <c r="L155" s="5" t="str">
        <f t="shared" si="33"/>
        <v>n/a</v>
      </c>
      <c r="M155" s="5" t="str">
        <f t="shared" si="34"/>
        <v>n/a</v>
      </c>
      <c r="N155" s="1" t="str">
        <f t="shared" si="35"/>
        <v>n/a</v>
      </c>
      <c r="O155" s="5" t="str">
        <f t="shared" si="36"/>
        <v>n/a</v>
      </c>
      <c r="P155" s="5" t="str">
        <f t="shared" si="37"/>
        <v>n/a</v>
      </c>
      <c r="Q155" s="5" t="str">
        <f t="shared" si="38"/>
        <v>n/a</v>
      </c>
      <c r="R155" s="5" t="str">
        <f t="shared" si="39"/>
        <v>n/a</v>
      </c>
      <c r="S155" s="5" t="str">
        <f t="shared" si="40"/>
        <v>n/a</v>
      </c>
      <c r="T155" s="4">
        <f t="shared" si="42"/>
        <v>0</v>
      </c>
      <c r="U155" s="4">
        <f t="shared" si="41"/>
        <v>2.018036913525358</v>
      </c>
      <c r="V155" s="1">
        <v>28.75</v>
      </c>
    </row>
    <row r="156" spans="1:22" ht="15">
      <c r="A156" s="75">
        <f t="shared" si="25"/>
        <v>3.9180161310466387E-7</v>
      </c>
      <c r="B156" s="1">
        <f t="shared" si="26"/>
        <v>52.867734813407765</v>
      </c>
      <c r="C156" s="5">
        <f t="shared" si="22"/>
        <v>3.0357032563584543</v>
      </c>
      <c r="D156" s="5">
        <f t="shared" si="23"/>
        <v>1.2938335180431899E-2</v>
      </c>
      <c r="E156" s="5">
        <f t="shared" si="27"/>
        <v>0.26398872062510337</v>
      </c>
      <c r="F156" s="5">
        <f t="shared" si="43"/>
        <v>1.5114133283768565</v>
      </c>
      <c r="G156" s="88">
        <f t="shared" si="28"/>
        <v>1.9504321838381196</v>
      </c>
      <c r="H156" s="1" t="str">
        <f t="shared" si="29"/>
        <v>n/a</v>
      </c>
      <c r="I156" s="5" t="str">
        <f t="shared" si="30"/>
        <v>n/a</v>
      </c>
      <c r="J156" s="5" t="str">
        <f t="shared" si="31"/>
        <v>n/a</v>
      </c>
      <c r="K156" s="5" t="str">
        <f t="shared" si="32"/>
        <v>n/a</v>
      </c>
      <c r="L156" s="5" t="str">
        <f t="shared" si="33"/>
        <v>n/a</v>
      </c>
      <c r="M156" s="5" t="str">
        <f t="shared" si="34"/>
        <v>n/a</v>
      </c>
      <c r="N156" s="1" t="str">
        <f t="shared" si="35"/>
        <v>n/a</v>
      </c>
      <c r="O156" s="5" t="str">
        <f t="shared" si="36"/>
        <v>n/a</v>
      </c>
      <c r="P156" s="5" t="str">
        <f t="shared" si="37"/>
        <v>n/a</v>
      </c>
      <c r="Q156" s="5" t="str">
        <f t="shared" si="38"/>
        <v>n/a</v>
      </c>
      <c r="R156" s="5" t="str">
        <f t="shared" si="39"/>
        <v>n/a</v>
      </c>
      <c r="S156" s="5" t="str">
        <f t="shared" si="40"/>
        <v>n/a</v>
      </c>
      <c r="T156" s="4">
        <f t="shared" si="42"/>
        <v>0</v>
      </c>
      <c r="U156" s="4">
        <f t="shared" si="41"/>
        <v>2.026305425254308</v>
      </c>
      <c r="V156" s="1">
        <v>29</v>
      </c>
    </row>
    <row r="157" spans="1:22" ht="15">
      <c r="A157" s="75">
        <f t="shared" si="25"/>
        <v>3.9012365416034654E-7</v>
      </c>
      <c r="B157" s="1">
        <f t="shared" si="26"/>
        <v>52.907212548348085</v>
      </c>
      <c r="C157" s="5">
        <f t="shared" si="22"/>
        <v>3.0311746497176033</v>
      </c>
      <c r="D157" s="5">
        <f t="shared" si="23"/>
        <v>1.2884171805547106E-2</v>
      </c>
      <c r="E157" s="5">
        <f t="shared" si="27"/>
        <v>0.26492633372688346</v>
      </c>
      <c r="F157" s="5">
        <f t="shared" si="43"/>
        <v>1.5169282929712598</v>
      </c>
      <c r="G157" s="88">
        <f t="shared" si="28"/>
        <v>1.9527903433378344</v>
      </c>
      <c r="H157" s="1" t="str">
        <f t="shared" si="29"/>
        <v>n/a</v>
      </c>
      <c r="I157" s="5" t="str">
        <f t="shared" si="30"/>
        <v>n/a</v>
      </c>
      <c r="J157" s="5" t="str">
        <f t="shared" si="31"/>
        <v>n/a</v>
      </c>
      <c r="K157" s="5" t="str">
        <f t="shared" si="32"/>
        <v>n/a</v>
      </c>
      <c r="L157" s="5" t="str">
        <f t="shared" si="33"/>
        <v>n/a</v>
      </c>
      <c r="M157" s="5" t="str">
        <f t="shared" si="34"/>
        <v>n/a</v>
      </c>
      <c r="N157" s="1" t="str">
        <f t="shared" si="35"/>
        <v>n/a</v>
      </c>
      <c r="O157" s="5" t="str">
        <f t="shared" si="36"/>
        <v>n/a</v>
      </c>
      <c r="P157" s="5" t="str">
        <f t="shared" si="37"/>
        <v>n/a</v>
      </c>
      <c r="Q157" s="5" t="str">
        <f t="shared" si="38"/>
        <v>n/a</v>
      </c>
      <c r="R157" s="5" t="str">
        <f t="shared" si="39"/>
        <v>n/a</v>
      </c>
      <c r="S157" s="5" t="str">
        <f t="shared" si="40"/>
        <v>n/a</v>
      </c>
      <c r="T157" s="4">
        <f t="shared" si="42"/>
        <v>0</v>
      </c>
      <c r="U157" s="4">
        <f t="shared" si="41"/>
        <v>2.0342738791690143</v>
      </c>
      <c r="V157" s="1">
        <v>29.25</v>
      </c>
    </row>
    <row r="158" spans="1:22" ht="15">
      <c r="A158" s="75">
        <f t="shared" si="25"/>
        <v>3.8846707065082973E-7</v>
      </c>
      <c r="B158" s="1">
        <f t="shared" si="26"/>
        <v>52.94673897037822</v>
      </c>
      <c r="C158" s="5">
        <f t="shared" si="22"/>
        <v>3.0266506027511473</v>
      </c>
      <c r="D158" s="5">
        <f t="shared" si="23"/>
        <v>1.2828568317048279E-2</v>
      </c>
      <c r="E158" s="5">
        <f t="shared" si="27"/>
        <v>0.26585746935699944</v>
      </c>
      <c r="F158" s="5">
        <f t="shared" si="43"/>
        <v>1.5221538324851909</v>
      </c>
      <c r="G158" s="88">
        <f t="shared" si="28"/>
        <v>1.955126023747781</v>
      </c>
      <c r="H158" s="1" t="str">
        <f t="shared" si="29"/>
        <v>n/a</v>
      </c>
      <c r="I158" s="5" t="str">
        <f t="shared" si="30"/>
        <v>n/a</v>
      </c>
      <c r="J158" s="5" t="str">
        <f t="shared" si="31"/>
        <v>n/a</v>
      </c>
      <c r="K158" s="5" t="str">
        <f t="shared" si="32"/>
        <v>n/a</v>
      </c>
      <c r="L158" s="5" t="str">
        <f t="shared" si="33"/>
        <v>n/a</v>
      </c>
      <c r="M158" s="5" t="str">
        <f t="shared" si="34"/>
        <v>n/a</v>
      </c>
      <c r="N158" s="1" t="str">
        <f t="shared" si="35"/>
        <v>n/a</v>
      </c>
      <c r="O158" s="5" t="str">
        <f t="shared" si="36"/>
        <v>n/a</v>
      </c>
      <c r="P158" s="5" t="str">
        <f t="shared" si="37"/>
        <v>n/a</v>
      </c>
      <c r="Q158" s="5" t="str">
        <f t="shared" si="38"/>
        <v>n/a</v>
      </c>
      <c r="R158" s="5" t="str">
        <f t="shared" si="39"/>
        <v>n/a</v>
      </c>
      <c r="S158" s="5" t="str">
        <f t="shared" si="40"/>
        <v>n/a</v>
      </c>
      <c r="T158" s="4">
        <f t="shared" si="42"/>
        <v>0</v>
      </c>
      <c r="U158" s="4">
        <f t="shared" si="41"/>
        <v>2.0419386894327887</v>
      </c>
      <c r="V158" s="1">
        <v>29.5</v>
      </c>
    </row>
    <row r="159" spans="1:22" ht="15">
      <c r="A159" s="75">
        <f t="shared" si="25"/>
        <v>3.8683141256225604E-7</v>
      </c>
      <c r="B159" s="1">
        <f t="shared" si="26"/>
        <v>52.986314142410841</v>
      </c>
      <c r="C159" s="5">
        <f t="shared" si="22"/>
        <v>3.0221311154590875</v>
      </c>
      <c r="D159" s="5">
        <f t="shared" si="23"/>
        <v>1.2771524714935409E-2</v>
      </c>
      <c r="E159" s="5">
        <f t="shared" si="27"/>
        <v>0.26678220041304268</v>
      </c>
      <c r="F159" s="5">
        <f t="shared" si="43"/>
        <v>1.5270862373909655</v>
      </c>
      <c r="G159" s="88">
        <f t="shared" si="28"/>
        <v>1.957439597825398</v>
      </c>
      <c r="H159" s="1" t="str">
        <f t="shared" si="29"/>
        <v>n/a</v>
      </c>
      <c r="I159" s="5" t="str">
        <f t="shared" si="30"/>
        <v>n/a</v>
      </c>
      <c r="J159" s="5" t="str">
        <f t="shared" si="31"/>
        <v>n/a</v>
      </c>
      <c r="K159" s="5" t="str">
        <f t="shared" si="32"/>
        <v>n/a</v>
      </c>
      <c r="L159" s="5" t="str">
        <f t="shared" si="33"/>
        <v>n/a</v>
      </c>
      <c r="M159" s="5" t="str">
        <f t="shared" si="34"/>
        <v>n/a</v>
      </c>
      <c r="N159" s="1" t="str">
        <f t="shared" si="35"/>
        <v>n/a</v>
      </c>
      <c r="O159" s="5" t="str">
        <f t="shared" si="36"/>
        <v>n/a</v>
      </c>
      <c r="P159" s="5" t="str">
        <f t="shared" si="37"/>
        <v>n/a</v>
      </c>
      <c r="Q159" s="5" t="str">
        <f t="shared" si="38"/>
        <v>n/a</v>
      </c>
      <c r="R159" s="5" t="str">
        <f t="shared" si="39"/>
        <v>n/a</v>
      </c>
      <c r="S159" s="5" t="str">
        <f t="shared" si="40"/>
        <v>n/a</v>
      </c>
      <c r="T159" s="4">
        <f t="shared" si="42"/>
        <v>0</v>
      </c>
      <c r="U159" s="4">
        <f t="shared" si="41"/>
        <v>2.0492962804744463</v>
      </c>
      <c r="V159" s="1">
        <v>29.75</v>
      </c>
    </row>
    <row r="160" spans="1:22" ht="15">
      <c r="A160" s="75">
        <f t="shared" si="25"/>
        <v>3.8521624303374869E-7</v>
      </c>
      <c r="B160" s="1">
        <f t="shared" si="26"/>
        <v>53.025938127357108</v>
      </c>
      <c r="C160" s="5">
        <f t="shared" si="22"/>
        <v>3.0176161878414236</v>
      </c>
      <c r="D160" s="5">
        <f t="shared" si="23"/>
        <v>1.2713040999208504E-2</v>
      </c>
      <c r="E160" s="5">
        <f t="shared" si="27"/>
        <v>0.2677005983221652</v>
      </c>
      <c r="F160" s="5">
        <f t="shared" si="43"/>
        <v>1.5317218108212263</v>
      </c>
      <c r="G160" s="88">
        <f t="shared" si="28"/>
        <v>1.9597314294680932</v>
      </c>
      <c r="H160" s="1" t="str">
        <f t="shared" si="29"/>
        <v>n/a</v>
      </c>
      <c r="I160" s="5" t="str">
        <f t="shared" si="30"/>
        <v>n/a</v>
      </c>
      <c r="J160" s="5" t="str">
        <f t="shared" si="31"/>
        <v>n/a</v>
      </c>
      <c r="K160" s="5" t="str">
        <f t="shared" si="32"/>
        <v>n/a</v>
      </c>
      <c r="L160" s="5" t="str">
        <f t="shared" si="33"/>
        <v>n/a</v>
      </c>
      <c r="M160" s="5" t="str">
        <f t="shared" si="34"/>
        <v>n/a</v>
      </c>
      <c r="N160" s="1" t="str">
        <f t="shared" si="35"/>
        <v>n/a</v>
      </c>
      <c r="O160" s="5" t="str">
        <f t="shared" si="36"/>
        <v>n/a</v>
      </c>
      <c r="P160" s="5" t="str">
        <f t="shared" si="37"/>
        <v>n/a</v>
      </c>
      <c r="Q160" s="5" t="str">
        <f t="shared" si="38"/>
        <v>n/a</v>
      </c>
      <c r="R160" s="5" t="str">
        <f t="shared" si="39"/>
        <v>n/a</v>
      </c>
      <c r="S160" s="5" t="str">
        <f t="shared" si="40"/>
        <v>n/a</v>
      </c>
      <c r="T160" s="4">
        <f t="shared" si="42"/>
        <v>0</v>
      </c>
      <c r="U160" s="4">
        <f t="shared" si="41"/>
        <v>2.0563430870405868</v>
      </c>
      <c r="V160" s="1">
        <v>30</v>
      </c>
    </row>
    <row r="161" spans="5:19" ht="15">
      <c r="E161" s="5"/>
      <c r="F161" s="5"/>
      <c r="G161" s="88"/>
      <c r="Q161" s="5"/>
      <c r="R161" s="5"/>
      <c r="S161" s="5"/>
    </row>
    <row r="162" spans="5:19" ht="15">
      <c r="E162" s="5"/>
      <c r="F162" s="5"/>
      <c r="G162" s="88"/>
    </row>
  </sheetData>
  <sheetProtection password="E38E" sheet="1" objects="1" scenarios="1" selectLockedCells="1" selectUnlockedCells="1"/>
  <protectedRanges>
    <protectedRange sqref="D3:D6 J3:J6 P3:R6" name="Design Characteristics"/>
    <protectedRange sqref="D8:D13" name="Material Characteristics_2"/>
  </protectedRanges>
  <mergeCells count="26">
    <mergeCell ref="N6:O6"/>
    <mergeCell ref="B32:B34"/>
    <mergeCell ref="H32:H34"/>
    <mergeCell ref="N32:N34"/>
    <mergeCell ref="T6:U6"/>
    <mergeCell ref="T7:U7"/>
    <mergeCell ref="T8:U8"/>
    <mergeCell ref="B29:B31"/>
    <mergeCell ref="H29:H31"/>
    <mergeCell ref="N29:N31"/>
    <mergeCell ref="E1:H1"/>
    <mergeCell ref="B2:D2"/>
    <mergeCell ref="H2:J2"/>
    <mergeCell ref="N2:P2"/>
    <mergeCell ref="B3:C3"/>
    <mergeCell ref="F3:F33"/>
    <mergeCell ref="H3:I3"/>
    <mergeCell ref="N3:O3"/>
    <mergeCell ref="B4:C4"/>
    <mergeCell ref="H4:I4"/>
    <mergeCell ref="N4:O4"/>
    <mergeCell ref="B5:C5"/>
    <mergeCell ref="H5:I5"/>
    <mergeCell ref="N5:O5"/>
    <mergeCell ref="B6:C6"/>
    <mergeCell ref="H6:I6"/>
  </mergeCells>
  <pageMargins left="0.7" right="0.7" top="0.75" bottom="0.75" header="0.3" footer="0.3"/>
  <pageSetup orientation="portrait" r:id="rId1"/>
  <ignoredErrors>
    <ignoredError sqref="D29:D34 J29:J34 P29:P3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terials"/>
  <dimension ref="A1:D25"/>
  <sheetViews>
    <sheetView zoomScale="90" zoomScaleNormal="90" workbookViewId="0"/>
  </sheetViews>
  <sheetFormatPr defaultRowHeight="15"/>
  <cols>
    <col min="1" max="1" width="1.85546875" style="26" customWidth="1"/>
    <col min="2" max="2" width="18.28515625" style="26" customWidth="1"/>
    <col min="3" max="16384" width="9.140625" style="26"/>
  </cols>
  <sheetData>
    <row r="1" spans="1:4" ht="9" customHeight="1" thickBot="1">
      <c r="A1" s="27"/>
      <c r="B1" s="28"/>
      <c r="C1" s="28"/>
      <c r="D1" s="28"/>
    </row>
    <row r="2" spans="1:4" ht="15.75" thickBot="1">
      <c r="A2" s="27"/>
      <c r="B2" s="29" t="s">
        <v>24</v>
      </c>
      <c r="C2" s="30" t="s">
        <v>12</v>
      </c>
      <c r="D2" s="31" t="s">
        <v>13</v>
      </c>
    </row>
    <row r="3" spans="1:4">
      <c r="A3" s="27"/>
      <c r="B3" s="32">
        <v>100000000</v>
      </c>
      <c r="C3" s="33">
        <v>3.67</v>
      </c>
      <c r="D3" s="34">
        <v>3.8999999999999998E-3</v>
      </c>
    </row>
    <row r="4" spans="1:4">
      <c r="A4" s="27"/>
      <c r="B4" s="35">
        <v>1000000000</v>
      </c>
      <c r="C4" s="33">
        <v>3.65</v>
      </c>
      <c r="D4" s="34">
        <v>4.0000000000000001E-3</v>
      </c>
    </row>
    <row r="5" spans="1:4">
      <c r="A5" s="27"/>
      <c r="B5" s="35">
        <v>2000000000</v>
      </c>
      <c r="C5" s="33">
        <v>3.59</v>
      </c>
      <c r="D5" s="34">
        <v>4.3E-3</v>
      </c>
    </row>
    <row r="6" spans="1:4">
      <c r="A6" s="27"/>
      <c r="B6" s="35">
        <v>5000000000</v>
      </c>
      <c r="C6" s="33">
        <v>3.5760000000000001</v>
      </c>
      <c r="D6" s="34">
        <v>4.8999999999999998E-3</v>
      </c>
    </row>
    <row r="7" spans="1:4">
      <c r="A7" s="27"/>
      <c r="B7" s="35">
        <v>10000000000</v>
      </c>
      <c r="C7" s="33">
        <v>3.3494000000000002</v>
      </c>
      <c r="D7" s="34">
        <v>5.4999999999999997E-3</v>
      </c>
    </row>
    <row r="8" spans="1:4" ht="15.75" thickBot="1">
      <c r="A8" s="27"/>
      <c r="B8" s="36">
        <v>20000000000</v>
      </c>
      <c r="C8" s="37">
        <v>3</v>
      </c>
      <c r="D8" s="38">
        <v>6.4999999999999997E-3</v>
      </c>
    </row>
    <row r="9" spans="1:4" ht="15.75" thickBot="1">
      <c r="A9" s="39"/>
      <c r="B9" s="40"/>
      <c r="C9" s="40"/>
      <c r="D9" s="40"/>
    </row>
    <row r="10" spans="1:4" ht="15.75" thickBot="1">
      <c r="A10" s="39"/>
      <c r="B10" s="29" t="s">
        <v>25</v>
      </c>
      <c r="C10" s="30" t="s">
        <v>12</v>
      </c>
      <c r="D10" s="31" t="s">
        <v>13</v>
      </c>
    </row>
    <row r="11" spans="1:4">
      <c r="A11" s="39"/>
      <c r="B11" s="41">
        <v>100000000</v>
      </c>
      <c r="C11" s="42">
        <v>3.6</v>
      </c>
      <c r="D11" s="43">
        <v>9.1999999999999998E-3</v>
      </c>
    </row>
    <row r="12" spans="1:4">
      <c r="A12" s="39"/>
      <c r="B12" s="35">
        <v>1000000000</v>
      </c>
      <c r="C12" s="33">
        <v>3.52</v>
      </c>
      <c r="D12" s="34">
        <v>1.15E-2</v>
      </c>
    </row>
    <row r="13" spans="1:4">
      <c r="A13" s="39"/>
      <c r="B13" s="35">
        <v>2000000000</v>
      </c>
      <c r="C13" s="33">
        <v>3.49</v>
      </c>
      <c r="D13" s="34">
        <v>1.0800000000000001E-2</v>
      </c>
    </row>
    <row r="14" spans="1:4">
      <c r="A14" s="39"/>
      <c r="B14" s="35">
        <v>5000000000</v>
      </c>
      <c r="C14" s="33">
        <v>3.46</v>
      </c>
      <c r="D14" s="34">
        <v>1.0999999999999999E-2</v>
      </c>
    </row>
    <row r="15" spans="1:4">
      <c r="A15" s="39"/>
      <c r="B15" s="35">
        <v>10000000000</v>
      </c>
      <c r="C15" s="33">
        <v>3.44</v>
      </c>
      <c r="D15" s="34">
        <v>1.12E-2</v>
      </c>
    </row>
    <row r="16" spans="1:4" ht="15.75" thickBot="1">
      <c r="A16" s="39"/>
      <c r="B16" s="36">
        <v>20000000000</v>
      </c>
      <c r="C16" s="37">
        <v>3.43</v>
      </c>
      <c r="D16" s="38">
        <v>1.14E-2</v>
      </c>
    </row>
    <row r="17" spans="1:4" ht="15.75" thickBot="1">
      <c r="A17" s="39"/>
      <c r="B17" s="44"/>
      <c r="C17" s="44"/>
      <c r="D17" s="44"/>
    </row>
    <row r="18" spans="1:4" ht="15.75" thickBot="1">
      <c r="A18" s="39"/>
      <c r="B18" s="29" t="s">
        <v>26</v>
      </c>
      <c r="C18" s="30" t="s">
        <v>12</v>
      </c>
      <c r="D18" s="31" t="s">
        <v>13</v>
      </c>
    </row>
    <row r="19" spans="1:4">
      <c r="A19" s="39"/>
      <c r="B19" s="41">
        <v>100000000</v>
      </c>
      <c r="C19" s="42">
        <v>3.6</v>
      </c>
      <c r="D19" s="43">
        <v>9.1999999999999998E-3</v>
      </c>
    </row>
    <row r="20" spans="1:4">
      <c r="A20" s="39"/>
      <c r="B20" s="35">
        <v>1000000000</v>
      </c>
      <c r="C20" s="33">
        <v>3.6</v>
      </c>
      <c r="D20" s="34">
        <v>9.1999999999999998E-3</v>
      </c>
    </row>
    <row r="21" spans="1:4">
      <c r="A21" s="39"/>
      <c r="B21" s="35">
        <v>2000000000</v>
      </c>
      <c r="C21" s="33">
        <v>3.5</v>
      </c>
      <c r="D21" s="34">
        <v>1.15E-2</v>
      </c>
    </row>
    <row r="22" spans="1:4">
      <c r="A22" s="39"/>
      <c r="B22" s="35">
        <v>5000000000</v>
      </c>
      <c r="C22" s="33">
        <v>3.5</v>
      </c>
      <c r="D22" s="34">
        <v>1.15E-2</v>
      </c>
    </row>
    <row r="23" spans="1:4">
      <c r="A23" s="39"/>
      <c r="B23" s="35">
        <v>10000000000</v>
      </c>
      <c r="C23" s="33">
        <v>3.4</v>
      </c>
      <c r="D23" s="34">
        <v>1.2500000000000001E-2</v>
      </c>
    </row>
    <row r="24" spans="1:4" ht="15.75" thickBot="1">
      <c r="A24" s="39"/>
      <c r="B24" s="36">
        <v>20000000000</v>
      </c>
      <c r="C24" s="37">
        <v>3.2</v>
      </c>
      <c r="D24" s="38">
        <v>1.4E-2</v>
      </c>
    </row>
    <row r="25" spans="1:4">
      <c r="A25" s="39"/>
      <c r="B25" s="40"/>
      <c r="C25" s="40"/>
      <c r="D25" s="40"/>
    </row>
  </sheetData>
  <protectedRanges>
    <protectedRange sqref="C3:D8" name="Material Characteristics_3"/>
    <protectedRange sqref="C11:D16" name="Material Characteristics_1_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KRspec"/>
  <dimension ref="A1:L129"/>
  <sheetViews>
    <sheetView zoomScale="90" zoomScaleNormal="90" workbookViewId="0"/>
  </sheetViews>
  <sheetFormatPr defaultRowHeight="15"/>
  <cols>
    <col min="1" max="2" width="12" style="26" customWidth="1"/>
    <col min="3" max="3" width="17.7109375" style="26" customWidth="1"/>
    <col min="4" max="4" width="13.28515625" style="26" bestFit="1" customWidth="1"/>
    <col min="5" max="16384" width="9.140625" style="26"/>
  </cols>
  <sheetData>
    <row r="1" spans="1:12" ht="15.75" thickBot="1">
      <c r="A1" s="45" t="s">
        <v>27</v>
      </c>
      <c r="B1" s="46">
        <v>2.0000000000000002E-5</v>
      </c>
      <c r="C1" s="45" t="s">
        <v>28</v>
      </c>
      <c r="D1" s="47">
        <v>1.0999999999999999E-10</v>
      </c>
      <c r="E1" s="48" t="s">
        <v>29</v>
      </c>
      <c r="F1" s="49">
        <v>3.1999999999999997E-20</v>
      </c>
      <c r="G1" s="50" t="s">
        <v>30</v>
      </c>
      <c r="H1" s="49">
        <v>-1.1999999999999999E-30</v>
      </c>
      <c r="I1" s="1"/>
      <c r="J1" s="1"/>
      <c r="K1" s="1"/>
      <c r="L1" s="1"/>
    </row>
    <row r="2" spans="1:12" ht="15.75" thickBot="1">
      <c r="A2" s="51" t="s">
        <v>31</v>
      </c>
      <c r="B2" s="52">
        <v>1000000000</v>
      </c>
      <c r="C2" s="51" t="s">
        <v>32</v>
      </c>
      <c r="D2" s="52">
        <v>6000000000</v>
      </c>
      <c r="E2" s="45" t="s">
        <v>33</v>
      </c>
      <c r="F2" s="46">
        <v>100000000</v>
      </c>
      <c r="G2" s="45" t="s">
        <v>34</v>
      </c>
      <c r="H2" s="47">
        <v>5156250000</v>
      </c>
      <c r="I2" s="45" t="s">
        <v>35</v>
      </c>
      <c r="J2" s="47">
        <v>50000000</v>
      </c>
      <c r="K2" s="53" t="s">
        <v>36</v>
      </c>
      <c r="L2" s="47">
        <v>15000000000</v>
      </c>
    </row>
    <row r="3" spans="1:12" ht="21.75" thickBot="1">
      <c r="A3" s="132" t="s">
        <v>37</v>
      </c>
      <c r="B3" s="132"/>
      <c r="C3" s="132"/>
      <c r="D3" s="132"/>
    </row>
    <row r="4" spans="1:12" ht="15.75" thickBot="1">
      <c r="A4" s="45" t="s">
        <v>11</v>
      </c>
      <c r="B4" s="54" t="s">
        <v>38</v>
      </c>
      <c r="C4" s="54" t="s">
        <v>39</v>
      </c>
      <c r="D4" s="55" t="s">
        <v>40</v>
      </c>
    </row>
    <row r="5" spans="1:12">
      <c r="A5" s="56">
        <v>10000000</v>
      </c>
      <c r="B5" s="57">
        <f>A5*0.000000001</f>
        <v>0.01</v>
      </c>
      <c r="C5" s="57">
        <f>20 * LOG(EXP(1)) * ($B$1*SQRT(A5) + $D$1*A5 + $F$1*(A5^2) + $H$1*(A5^3))</f>
        <v>0.55892615824846736</v>
      </c>
      <c r="D5" s="58">
        <f t="shared" ref="D5:D68" si="0" xml:space="preserve"> IF(A5&lt;$J$2,,IF(A5&lt;$D$2,C5+0.8+0.0000000002*A5,IF(A5&lt;$L$2,C5+0.8+0.0000000002*$D$2+0.00000001*(A5-$D$2),)))</f>
        <v>0</v>
      </c>
    </row>
    <row r="6" spans="1:12">
      <c r="A6" s="59">
        <v>50000000</v>
      </c>
      <c r="B6" s="60">
        <f t="shared" ref="B6:B69" si="1">A6*0.000000001</f>
        <v>0.05</v>
      </c>
      <c r="C6" s="60">
        <f t="shared" ref="C6:C68" si="2">20 * LOG(EXP(1)) * ($B$1*SQRT(A6) + $D$1*A6 + $F$1*(A6^2) + $H$1*(A6^3))</f>
        <v>1.276836254039708</v>
      </c>
      <c r="D6" s="61">
        <f t="shared" si="0"/>
        <v>2.0868362540397078</v>
      </c>
    </row>
    <row r="7" spans="1:12">
      <c r="A7" s="59">
        <v>100000000</v>
      </c>
      <c r="B7" s="60">
        <f t="shared" si="1"/>
        <v>0.1</v>
      </c>
      <c r="C7" s="60">
        <f t="shared" si="2"/>
        <v>1.835491775248338</v>
      </c>
      <c r="D7" s="61">
        <f t="shared" si="0"/>
        <v>2.655491775248338</v>
      </c>
    </row>
    <row r="8" spans="1:12">
      <c r="A8" s="59">
        <v>150000000</v>
      </c>
      <c r="B8" s="60">
        <f t="shared" si="1"/>
        <v>0.15000000000000002</v>
      </c>
      <c r="C8" s="60">
        <f t="shared" si="2"/>
        <v>2.2771355992531457</v>
      </c>
      <c r="D8" s="61">
        <f t="shared" si="0"/>
        <v>3.1071355992531458</v>
      </c>
    </row>
    <row r="9" spans="1:12">
      <c r="A9" s="59">
        <v>200000000</v>
      </c>
      <c r="B9" s="60">
        <f t="shared" si="1"/>
        <v>0.2</v>
      </c>
      <c r="C9" s="60">
        <f t="shared" si="2"/>
        <v>2.6588647117191306</v>
      </c>
      <c r="D9" s="61">
        <f t="shared" si="0"/>
        <v>3.4988647117191309</v>
      </c>
    </row>
    <row r="10" spans="1:12">
      <c r="A10" s="59">
        <v>250000000</v>
      </c>
      <c r="B10" s="60">
        <f t="shared" si="1"/>
        <v>0.25</v>
      </c>
      <c r="C10" s="60">
        <f t="shared" si="2"/>
        <v>3.0027903600063128</v>
      </c>
      <c r="D10" s="61">
        <f t="shared" si="0"/>
        <v>3.8527903600063125</v>
      </c>
    </row>
    <row r="11" spans="1:12">
      <c r="A11" s="59">
        <v>500000000</v>
      </c>
      <c r="B11" s="60">
        <f t="shared" si="1"/>
        <v>0.5</v>
      </c>
      <c r="C11" s="60">
        <f t="shared" si="2"/>
        <v>4.4303560989072821</v>
      </c>
      <c r="D11" s="61">
        <f t="shared" si="0"/>
        <v>5.3303560989072816</v>
      </c>
    </row>
    <row r="12" spans="1:12">
      <c r="A12" s="59">
        <v>750000000</v>
      </c>
      <c r="B12" s="60">
        <f t="shared" si="1"/>
        <v>0.75</v>
      </c>
      <c r="C12" s="60">
        <f t="shared" si="2"/>
        <v>5.6259923637648699</v>
      </c>
      <c r="D12" s="61">
        <f t="shared" si="0"/>
        <v>6.5759923637648701</v>
      </c>
    </row>
    <row r="13" spans="1:12">
      <c r="A13" s="59">
        <v>1000000000</v>
      </c>
      <c r="B13" s="60">
        <f t="shared" si="1"/>
        <v>1</v>
      </c>
      <c r="C13" s="60">
        <f t="shared" si="2"/>
        <v>6.7164122132677724</v>
      </c>
      <c r="D13" s="61">
        <f t="shared" si="0"/>
        <v>7.7164122132677724</v>
      </c>
    </row>
    <row r="14" spans="1:12">
      <c r="A14" s="59">
        <v>1250000000</v>
      </c>
      <c r="B14" s="60">
        <f t="shared" si="1"/>
        <v>1.25</v>
      </c>
      <c r="C14" s="60">
        <f t="shared" si="2"/>
        <v>7.7500982170117352</v>
      </c>
      <c r="D14" s="61">
        <f t="shared" si="0"/>
        <v>8.800098217011735</v>
      </c>
    </row>
    <row r="15" spans="1:12">
      <c r="A15" s="59">
        <v>1500000000</v>
      </c>
      <c r="B15" s="60">
        <f t="shared" si="1"/>
        <v>1.5</v>
      </c>
      <c r="C15" s="60">
        <f t="shared" si="2"/>
        <v>8.7514391742315407</v>
      </c>
      <c r="D15" s="61">
        <f t="shared" si="0"/>
        <v>9.8514391742315421</v>
      </c>
    </row>
    <row r="16" spans="1:12">
      <c r="A16" s="59">
        <v>1750000000</v>
      </c>
      <c r="B16" s="60">
        <f t="shared" si="1"/>
        <v>1.75</v>
      </c>
      <c r="C16" s="60">
        <f t="shared" si="2"/>
        <v>9.734526467178636</v>
      </c>
      <c r="D16" s="61">
        <f t="shared" si="0"/>
        <v>10.884526467178636</v>
      </c>
    </row>
    <row r="17" spans="1:4">
      <c r="A17" s="59">
        <v>2000000000</v>
      </c>
      <c r="B17" s="60">
        <f t="shared" si="1"/>
        <v>2</v>
      </c>
      <c r="C17" s="60">
        <f t="shared" si="2"/>
        <v>10.708200923830994</v>
      </c>
      <c r="D17" s="61">
        <f t="shared" si="0"/>
        <v>11.908200923830995</v>
      </c>
    </row>
    <row r="18" spans="1:4">
      <c r="A18" s="59">
        <v>2250000000</v>
      </c>
      <c r="B18" s="60">
        <f t="shared" si="1"/>
        <v>2.25</v>
      </c>
      <c r="C18" s="60">
        <f t="shared" si="2"/>
        <v>11.678304981139654</v>
      </c>
      <c r="D18" s="61">
        <f t="shared" si="0"/>
        <v>12.928304981139654</v>
      </c>
    </row>
    <row r="19" spans="1:4">
      <c r="A19" s="59">
        <v>2500000000</v>
      </c>
      <c r="B19" s="60">
        <f t="shared" si="1"/>
        <v>2.5</v>
      </c>
      <c r="C19" s="60">
        <f t="shared" si="2"/>
        <v>12.648826785432208</v>
      </c>
      <c r="D19" s="61">
        <f t="shared" si="0"/>
        <v>13.948826785432209</v>
      </c>
    </row>
    <row r="20" spans="1:4">
      <c r="A20" s="59">
        <v>2750000000</v>
      </c>
      <c r="B20" s="60">
        <f t="shared" si="1"/>
        <v>2.75</v>
      </c>
      <c r="C20" s="60">
        <f t="shared" si="2"/>
        <v>13.622537581278499</v>
      </c>
      <c r="D20" s="61">
        <f t="shared" si="0"/>
        <v>14.9725375812785</v>
      </c>
    </row>
    <row r="21" spans="1:4">
      <c r="A21" s="59">
        <v>3000000000</v>
      </c>
      <c r="B21" s="60">
        <f t="shared" si="1"/>
        <v>3</v>
      </c>
      <c r="C21" s="60">
        <f t="shared" si="2"/>
        <v>14.601372345588093</v>
      </c>
      <c r="D21" s="61">
        <f t="shared" si="0"/>
        <v>16.001372345588095</v>
      </c>
    </row>
    <row r="22" spans="1:4">
      <c r="A22" s="59">
        <v>3250000000</v>
      </c>
      <c r="B22" s="60">
        <f t="shared" si="1"/>
        <v>3.25</v>
      </c>
      <c r="C22" s="60">
        <f t="shared" si="2"/>
        <v>15.586669787441192</v>
      </c>
      <c r="D22" s="61">
        <f t="shared" si="0"/>
        <v>17.036669787441191</v>
      </c>
    </row>
    <row r="23" spans="1:4">
      <c r="A23" s="59">
        <v>3500000000</v>
      </c>
      <c r="B23" s="60">
        <f t="shared" si="1"/>
        <v>3.5</v>
      </c>
      <c r="C23" s="60">
        <f t="shared" si="2"/>
        <v>16.579330444096289</v>
      </c>
      <c r="D23" s="61">
        <f t="shared" si="0"/>
        <v>18.079330444096289</v>
      </c>
    </row>
    <row r="24" spans="1:4">
      <c r="A24" s="59">
        <v>3750000000</v>
      </c>
      <c r="B24" s="60">
        <f t="shared" si="1"/>
        <v>3.7500000000000004</v>
      </c>
      <c r="C24" s="60">
        <f t="shared" si="2"/>
        <v>17.579924646865791</v>
      </c>
      <c r="D24" s="61">
        <f t="shared" si="0"/>
        <v>19.129924646865792</v>
      </c>
    </row>
    <row r="25" spans="1:4">
      <c r="A25" s="59">
        <v>4000000000</v>
      </c>
      <c r="B25" s="60">
        <f t="shared" si="1"/>
        <v>4</v>
      </c>
      <c r="C25" s="60">
        <f t="shared" si="2"/>
        <v>18.588768515690948</v>
      </c>
      <c r="D25" s="61">
        <f t="shared" si="0"/>
        <v>20.188768515690949</v>
      </c>
    </row>
    <row r="26" spans="1:4">
      <c r="A26" s="59">
        <v>4250000000</v>
      </c>
      <c r="B26" s="60">
        <f t="shared" si="1"/>
        <v>4.25</v>
      </c>
      <c r="C26" s="60">
        <f t="shared" si="2"/>
        <v>19.605978844460164</v>
      </c>
      <c r="D26" s="61">
        <f t="shared" si="0"/>
        <v>21.255978844460166</v>
      </c>
    </row>
    <row r="27" spans="1:4">
      <c r="A27" s="59">
        <v>4500000000</v>
      </c>
      <c r="B27" s="60">
        <f t="shared" si="1"/>
        <v>4.5</v>
      </c>
      <c r="C27" s="60">
        <f t="shared" si="2"/>
        <v>20.631513629850605</v>
      </c>
      <c r="D27" s="61">
        <f t="shared" si="0"/>
        <v>22.331513629850605</v>
      </c>
    </row>
    <row r="28" spans="1:4" ht="15.75" thickBot="1">
      <c r="A28" s="62">
        <v>4750000000</v>
      </c>
      <c r="B28" s="63">
        <f t="shared" si="1"/>
        <v>4.75</v>
      </c>
      <c r="C28" s="63">
        <f t="shared" si="2"/>
        <v>21.665202582942914</v>
      </c>
      <c r="D28" s="64">
        <f t="shared" si="0"/>
        <v>23.415202582942914</v>
      </c>
    </row>
    <row r="29" spans="1:4">
      <c r="A29" s="65">
        <v>5000000000</v>
      </c>
      <c r="B29" s="66">
        <f t="shared" si="1"/>
        <v>5</v>
      </c>
      <c r="C29" s="66">
        <f t="shared" si="2"/>
        <v>22.706770493105555</v>
      </c>
      <c r="D29" s="67">
        <f t="shared" si="0"/>
        <v>24.506770493105556</v>
      </c>
    </row>
    <row r="30" spans="1:4">
      <c r="A30" s="59">
        <v>5250000000</v>
      </c>
      <c r="B30" s="60">
        <f t="shared" si="1"/>
        <v>5.25</v>
      </c>
      <c r="C30" s="60">
        <f t="shared" si="2"/>
        <v>23.755855390018517</v>
      </c>
      <c r="D30" s="61">
        <f t="shared" si="0"/>
        <v>25.605855390018519</v>
      </c>
    </row>
    <row r="31" spans="1:4">
      <c r="A31" s="59">
        <v>5500000000</v>
      </c>
      <c r="B31" s="60">
        <f t="shared" si="1"/>
        <v>5.5</v>
      </c>
      <c r="C31" s="60">
        <f t="shared" si="2"/>
        <v>24.812022853016185</v>
      </c>
      <c r="D31" s="61">
        <f t="shared" si="0"/>
        <v>26.712022853016187</v>
      </c>
    </row>
    <row r="32" spans="1:4">
      <c r="A32" s="59">
        <v>5750000000</v>
      </c>
      <c r="B32" s="60">
        <f t="shared" si="1"/>
        <v>5.75</v>
      </c>
      <c r="C32" s="60">
        <f t="shared" si="2"/>
        <v>25.874777421900152</v>
      </c>
      <c r="D32" s="61">
        <f t="shared" si="0"/>
        <v>27.824777421900151</v>
      </c>
    </row>
    <row r="33" spans="1:4">
      <c r="A33" s="59">
        <v>6000000000</v>
      </c>
      <c r="B33" s="60">
        <f t="shared" si="1"/>
        <v>6</v>
      </c>
      <c r="C33" s="60">
        <f t="shared" si="2"/>
        <v>26.943571796075975</v>
      </c>
      <c r="D33" s="61">
        <f t="shared" si="0"/>
        <v>28.943571796075975</v>
      </c>
    </row>
    <row r="34" spans="1:4">
      <c r="A34" s="59">
        <v>6250000000</v>
      </c>
      <c r="B34" s="60">
        <f t="shared" si="1"/>
        <v>6.25</v>
      </c>
      <c r="C34" s="60">
        <f t="shared" si="2"/>
        <v>28.017814324419682</v>
      </c>
      <c r="D34" s="61">
        <f t="shared" si="0"/>
        <v>32.517814324419682</v>
      </c>
    </row>
    <row r="35" spans="1:4">
      <c r="A35" s="59">
        <v>6500000000</v>
      </c>
      <c r="B35" s="60">
        <f t="shared" si="1"/>
        <v>6.5</v>
      </c>
      <c r="C35" s="60">
        <f t="shared" si="2"/>
        <v>29.096875158727283</v>
      </c>
      <c r="D35" s="61">
        <f t="shared" si="0"/>
        <v>36.096875158727286</v>
      </c>
    </row>
    <row r="36" spans="1:4">
      <c r="A36" s="59">
        <v>6750000000</v>
      </c>
      <c r="B36" s="60">
        <f t="shared" si="1"/>
        <v>6.75</v>
      </c>
      <c r="C36" s="60">
        <f t="shared" si="2"/>
        <v>30.180091351129786</v>
      </c>
      <c r="D36" s="61">
        <f t="shared" si="0"/>
        <v>39.680091351129789</v>
      </c>
    </row>
    <row r="37" spans="1:4">
      <c r="A37" s="59">
        <v>7000000000</v>
      </c>
      <c r="B37" s="60">
        <f t="shared" si="1"/>
        <v>7</v>
      </c>
      <c r="C37" s="60">
        <f t="shared" si="2"/>
        <v>31.266771108879578</v>
      </c>
      <c r="D37" s="61">
        <f t="shared" si="0"/>
        <v>43.266771108879581</v>
      </c>
    </row>
    <row r="38" spans="1:4">
      <c r="A38" s="59">
        <v>7250000000</v>
      </c>
      <c r="B38" s="60">
        <f t="shared" si="1"/>
        <v>7.2500000000000009</v>
      </c>
      <c r="C38" s="60">
        <f t="shared" si="2"/>
        <v>32.356197370745974</v>
      </c>
      <c r="D38" s="61">
        <f t="shared" si="0"/>
        <v>46.856197370745974</v>
      </c>
    </row>
    <row r="39" spans="1:4">
      <c r="A39" s="59">
        <v>7500000000</v>
      </c>
      <c r="B39" s="60">
        <f t="shared" si="1"/>
        <v>7.5000000000000009</v>
      </c>
      <c r="C39" s="60">
        <f t="shared" si="2"/>
        <v>33.447630832714978</v>
      </c>
      <c r="D39" s="61">
        <f t="shared" si="0"/>
        <v>50.447630832714978</v>
      </c>
    </row>
    <row r="40" spans="1:4">
      <c r="A40" s="59">
        <v>7750000000</v>
      </c>
      <c r="B40" s="60">
        <f t="shared" si="1"/>
        <v>7.7500000000000009</v>
      </c>
      <c r="C40" s="60">
        <f t="shared" si="2"/>
        <v>34.540312523218304</v>
      </c>
      <c r="D40" s="61">
        <f t="shared" si="0"/>
        <v>54.040312523218304</v>
      </c>
    </row>
    <row r="41" spans="1:4">
      <c r="A41" s="59">
        <v>8000000000</v>
      </c>
      <c r="B41" s="60">
        <f t="shared" si="1"/>
        <v>8</v>
      </c>
      <c r="C41" s="60">
        <f t="shared" si="2"/>
        <v>35.633466007246838</v>
      </c>
      <c r="D41" s="61">
        <f t="shared" si="0"/>
        <v>57.633466007246838</v>
      </c>
    </row>
    <row r="42" spans="1:4">
      <c r="A42" s="59">
        <v>8250000000</v>
      </c>
      <c r="B42" s="60">
        <f t="shared" si="1"/>
        <v>8.25</v>
      </c>
      <c r="C42" s="60">
        <f t="shared" si="2"/>
        <v>36.726299282694342</v>
      </c>
      <c r="D42" s="61">
        <f t="shared" si="0"/>
        <v>61.226299282694342</v>
      </c>
    </row>
    <row r="43" spans="1:4">
      <c r="A43" s="59">
        <v>8500000000</v>
      </c>
      <c r="B43" s="60">
        <f t="shared" si="1"/>
        <v>8.5</v>
      </c>
      <c r="C43" s="60">
        <f t="shared" si="2"/>
        <v>37.818006419881186</v>
      </c>
      <c r="D43" s="61">
        <f t="shared" si="0"/>
        <v>64.818006419881186</v>
      </c>
    </row>
    <row r="44" spans="1:4">
      <c r="A44" s="59">
        <v>8750000000</v>
      </c>
      <c r="B44" s="60">
        <f t="shared" si="1"/>
        <v>8.75</v>
      </c>
      <c r="C44" s="60">
        <f t="shared" si="2"/>
        <v>38.907768985530851</v>
      </c>
      <c r="D44" s="61">
        <f t="shared" si="0"/>
        <v>68.407768985530851</v>
      </c>
    </row>
    <row r="45" spans="1:4">
      <c r="A45" s="59">
        <v>9000000000</v>
      </c>
      <c r="B45" s="60">
        <f t="shared" si="1"/>
        <v>9</v>
      </c>
      <c r="C45" s="60">
        <f t="shared" si="2"/>
        <v>39.994757284854309</v>
      </c>
      <c r="D45" s="61">
        <f t="shared" si="0"/>
        <v>71.994757284854302</v>
      </c>
    </row>
    <row r="46" spans="1:4">
      <c r="A46" s="59">
        <v>9250000000</v>
      </c>
      <c r="B46" s="60">
        <f t="shared" si="1"/>
        <v>9.25</v>
      </c>
      <c r="C46" s="60">
        <f t="shared" si="2"/>
        <v>41.078131449358466</v>
      </c>
      <c r="D46" s="61">
        <f t="shared" si="0"/>
        <v>75.578131449358466</v>
      </c>
    </row>
    <row r="47" spans="1:4">
      <c r="A47" s="59">
        <v>9500000000</v>
      </c>
      <c r="B47" s="60">
        <f t="shared" si="1"/>
        <v>9.5</v>
      </c>
      <c r="C47" s="60">
        <f t="shared" si="2"/>
        <v>42.157042393171992</v>
      </c>
      <c r="D47" s="61">
        <f t="shared" si="0"/>
        <v>79.157042393171992</v>
      </c>
    </row>
    <row r="48" spans="1:4" ht="15.75" thickBot="1">
      <c r="A48" s="68">
        <v>9750000000</v>
      </c>
      <c r="B48" s="69">
        <f t="shared" si="1"/>
        <v>9.75</v>
      </c>
      <c r="C48" s="69">
        <f t="shared" si="2"/>
        <v>43.230632656805973</v>
      </c>
      <c r="D48" s="70">
        <f t="shared" si="0"/>
        <v>82.730632656805966</v>
      </c>
    </row>
    <row r="49" spans="1:4">
      <c r="A49" s="56">
        <v>10000000000</v>
      </c>
      <c r="B49" s="57">
        <f t="shared" si="1"/>
        <v>10</v>
      </c>
      <c r="C49" s="57">
        <f t="shared" si="2"/>
        <v>44.298037154131677</v>
      </c>
      <c r="D49" s="58">
        <f t="shared" si="0"/>
        <v>86.298037154131677</v>
      </c>
    </row>
    <row r="50" spans="1:4">
      <c r="A50" s="59">
        <v>10250000000</v>
      </c>
      <c r="B50" s="60">
        <f t="shared" si="1"/>
        <v>10.25</v>
      </c>
      <c r="C50" s="60">
        <f t="shared" si="2"/>
        <v>45.358383835807821</v>
      </c>
      <c r="D50" s="61">
        <f t="shared" si="0"/>
        <v>89.858383835807814</v>
      </c>
    </row>
    <row r="51" spans="1:4">
      <c r="A51" s="59">
        <v>10500000000</v>
      </c>
      <c r="B51" s="60">
        <f t="shared" si="1"/>
        <v>10.5</v>
      </c>
      <c r="C51" s="60">
        <f t="shared" si="2"/>
        <v>46.410794280302731</v>
      </c>
      <c r="D51" s="61">
        <f t="shared" si="0"/>
        <v>93.410794280302724</v>
      </c>
    </row>
    <row r="52" spans="1:4">
      <c r="A52" s="59">
        <v>10750000000</v>
      </c>
      <c r="B52" s="60">
        <f t="shared" si="1"/>
        <v>10.75</v>
      </c>
      <c r="C52" s="60">
        <f t="shared" si="2"/>
        <v>47.454384221941979</v>
      </c>
      <c r="D52" s="61">
        <f t="shared" si="0"/>
        <v>96.954384221941979</v>
      </c>
    </row>
    <row r="53" spans="1:4">
      <c r="A53" s="59">
        <v>11000000000</v>
      </c>
      <c r="B53" s="60">
        <f t="shared" si="1"/>
        <v>11</v>
      </c>
      <c r="C53" s="60">
        <f t="shared" si="2"/>
        <v>48.488264023993132</v>
      </c>
      <c r="D53" s="61">
        <f t="shared" si="0"/>
        <v>100.48826402399314</v>
      </c>
    </row>
    <row r="54" spans="1:4">
      <c r="A54" s="59">
        <v>11250000000</v>
      </c>
      <c r="B54" s="60">
        <f t="shared" si="1"/>
        <v>11.25</v>
      </c>
      <c r="C54" s="60">
        <f t="shared" si="2"/>
        <v>49.511539103622468</v>
      </c>
      <c r="D54" s="61">
        <f t="shared" si="0"/>
        <v>104.01153910362247</v>
      </c>
    </row>
    <row r="55" spans="1:4">
      <c r="A55" s="59">
        <v>11500000000</v>
      </c>
      <c r="B55" s="60">
        <f t="shared" si="1"/>
        <v>11.5</v>
      </c>
      <c r="C55" s="60">
        <f t="shared" si="2"/>
        <v>50.523310314575745</v>
      </c>
      <c r="D55" s="61">
        <f t="shared" si="0"/>
        <v>107.52331031457575</v>
      </c>
    </row>
    <row r="56" spans="1:4">
      <c r="A56" s="59">
        <v>11750000000</v>
      </c>
      <c r="B56" s="60">
        <f t="shared" si="1"/>
        <v>11.75</v>
      </c>
      <c r="C56" s="60">
        <f t="shared" si="2"/>
        <v>51.52267429261272</v>
      </c>
      <c r="D56" s="61">
        <f t="shared" si="0"/>
        <v>111.02267429261272</v>
      </c>
    </row>
    <row r="57" spans="1:4">
      <c r="A57" s="59">
        <v>12000000000</v>
      </c>
      <c r="B57" s="60">
        <f t="shared" si="1"/>
        <v>12</v>
      </c>
      <c r="C57" s="60">
        <f t="shared" si="2"/>
        <v>52.50872376803229</v>
      </c>
      <c r="D57" s="61">
        <f t="shared" si="0"/>
        <v>114.5087237680323</v>
      </c>
    </row>
    <row r="58" spans="1:4">
      <c r="A58" s="59">
        <v>12250000000</v>
      </c>
      <c r="B58" s="60">
        <f t="shared" si="1"/>
        <v>12.25</v>
      </c>
      <c r="C58" s="60">
        <f t="shared" si="2"/>
        <v>53.480547849041301</v>
      </c>
      <c r="D58" s="61">
        <f t="shared" si="0"/>
        <v>117.9805478490413</v>
      </c>
    </row>
    <row r="59" spans="1:4">
      <c r="A59" s="59">
        <v>12500000000</v>
      </c>
      <c r="B59" s="60">
        <f t="shared" si="1"/>
        <v>12.5</v>
      </c>
      <c r="C59" s="60">
        <f t="shared" si="2"/>
        <v>54.437232279224148</v>
      </c>
      <c r="D59" s="61">
        <f t="shared" si="0"/>
        <v>121.43723227922415</v>
      </c>
    </row>
    <row r="60" spans="1:4">
      <c r="A60" s="59">
        <v>12750000000</v>
      </c>
      <c r="B60" s="60">
        <f t="shared" si="1"/>
        <v>12.75</v>
      </c>
      <c r="C60" s="60">
        <f t="shared" si="2"/>
        <v>55.377859671948535</v>
      </c>
      <c r="D60" s="61">
        <f t="shared" si="0"/>
        <v>124.87785967194853</v>
      </c>
    </row>
    <row r="61" spans="1:4">
      <c r="A61" s="59">
        <v>13000000000</v>
      </c>
      <c r="B61" s="60">
        <f t="shared" si="1"/>
        <v>13</v>
      </c>
      <c r="C61" s="60">
        <f t="shared" si="2"/>
        <v>56.301509724184058</v>
      </c>
      <c r="D61" s="61">
        <f t="shared" si="0"/>
        <v>128.30150972418406</v>
      </c>
    </row>
    <row r="62" spans="1:4">
      <c r="A62" s="59">
        <v>13250000000</v>
      </c>
      <c r="B62" s="60">
        <f t="shared" si="1"/>
        <v>13.25</v>
      </c>
      <c r="C62" s="60">
        <f t="shared" si="2"/>
        <v>57.207259411900473</v>
      </c>
      <c r="D62" s="61">
        <f t="shared" si="0"/>
        <v>131.70725941190048</v>
      </c>
    </row>
    <row r="63" spans="1:4">
      <c r="A63" s="59">
        <v>13500000000</v>
      </c>
      <c r="B63" s="60">
        <f t="shared" si="1"/>
        <v>13.5</v>
      </c>
      <c r="C63" s="60">
        <f t="shared" si="2"/>
        <v>58.094183168949641</v>
      </c>
      <c r="D63" s="61">
        <f t="shared" si="0"/>
        <v>135.09418316894966</v>
      </c>
    </row>
    <row r="64" spans="1:4">
      <c r="A64" s="59">
        <v>13750000000</v>
      </c>
      <c r="B64" s="60">
        <f t="shared" si="1"/>
        <v>13.75</v>
      </c>
      <c r="C64" s="60">
        <f t="shared" si="2"/>
        <v>58.961353051105398</v>
      </c>
      <c r="D64" s="61">
        <f t="shared" si="0"/>
        <v>138.46135305110539</v>
      </c>
    </row>
    <row r="65" spans="1:4">
      <c r="A65" s="59">
        <v>14000000000</v>
      </c>
      <c r="B65" s="60">
        <f t="shared" si="1"/>
        <v>14</v>
      </c>
      <c r="C65" s="60">
        <f t="shared" si="2"/>
        <v>59.807838886739916</v>
      </c>
      <c r="D65" s="61">
        <f t="shared" si="0"/>
        <v>141.80783888673992</v>
      </c>
    </row>
    <row r="66" spans="1:4">
      <c r="A66" s="59">
        <v>14250000000</v>
      </c>
      <c r="B66" s="60">
        <f t="shared" si="1"/>
        <v>14.25</v>
      </c>
      <c r="C66" s="60">
        <f t="shared" si="2"/>
        <v>60.632708415442814</v>
      </c>
      <c r="D66" s="61">
        <f t="shared" si="0"/>
        <v>145.13270841544281</v>
      </c>
    </row>
    <row r="67" spans="1:4">
      <c r="A67" s="59">
        <v>14500000000</v>
      </c>
      <c r="B67" s="60">
        <f t="shared" si="1"/>
        <v>14.500000000000002</v>
      </c>
      <c r="C67" s="60">
        <f t="shared" si="2"/>
        <v>61.435027415742496</v>
      </c>
      <c r="D67" s="61">
        <f t="shared" si="0"/>
        <v>148.4350274157425</v>
      </c>
    </row>
    <row r="68" spans="1:4" ht="15.75" thickBot="1">
      <c r="A68" s="62">
        <v>14750000000</v>
      </c>
      <c r="B68" s="63">
        <f t="shared" si="1"/>
        <v>14.750000000000002</v>
      </c>
      <c r="C68" s="63">
        <f t="shared" si="2"/>
        <v>62.213859822958099</v>
      </c>
      <c r="D68" s="64">
        <f t="shared" si="0"/>
        <v>151.71385982295811</v>
      </c>
    </row>
    <row r="69" spans="1:4">
      <c r="A69" s="65">
        <v>15000000000</v>
      </c>
      <c r="B69" s="66">
        <f t="shared" si="1"/>
        <v>15.000000000000002</v>
      </c>
      <c r="C69" s="66">
        <f t="shared" ref="C69:C129" si="3">20 * LOG(EXP(1)) * ($B$1*SQRT(A69) + $D$1*A69 + $F$1*(A69^2) + $H$1*(A69^3))</f>
        <v>62.968267838099166</v>
      </c>
      <c r="D69" s="67">
        <f t="shared" ref="D69:D129" si="4" xml:space="preserve"> IF(A69&lt;$J$2,,IF(A69&lt;$D$2,C69+0.8+0.0000000002*A69,IF(A69&lt;$L$2,C69+0.8+0.0000000002*$D$2+0.00000001*(A69-$D$2),)))</f>
        <v>0</v>
      </c>
    </row>
    <row r="70" spans="1:4">
      <c r="A70" s="59">
        <v>15250000000</v>
      </c>
      <c r="B70" s="60">
        <f t="shared" ref="B70:B129" si="5">A70*0.000000001</f>
        <v>15.250000000000002</v>
      </c>
      <c r="C70" s="60">
        <f t="shared" si="3"/>
        <v>63.697312028630044</v>
      </c>
      <c r="D70" s="61">
        <f t="shared" si="4"/>
        <v>0</v>
      </c>
    </row>
    <row r="71" spans="1:4">
      <c r="A71" s="59">
        <v>15500000000</v>
      </c>
      <c r="B71" s="60">
        <f t="shared" si="5"/>
        <v>15.500000000000002</v>
      </c>
      <c r="C71" s="60">
        <f t="shared" si="3"/>
        <v>64.400051421829644</v>
      </c>
      <c r="D71" s="61">
        <f t="shared" si="4"/>
        <v>0</v>
      </c>
    </row>
    <row r="72" spans="1:4">
      <c r="A72" s="59">
        <v>15750000000</v>
      </c>
      <c r="B72" s="60">
        <f t="shared" si="5"/>
        <v>15.750000000000002</v>
      </c>
      <c r="C72" s="60">
        <f t="shared" si="3"/>
        <v>65.075543591401171</v>
      </c>
      <c r="D72" s="61">
        <f t="shared" si="4"/>
        <v>0</v>
      </c>
    </row>
    <row r="73" spans="1:4">
      <c r="A73" s="59">
        <v>16000000000</v>
      </c>
      <c r="B73" s="60">
        <f t="shared" si="5"/>
        <v>16</v>
      </c>
      <c r="C73" s="60">
        <f t="shared" si="3"/>
        <v>65.722844737918834</v>
      </c>
      <c r="D73" s="61">
        <f t="shared" si="4"/>
        <v>0</v>
      </c>
    </row>
    <row r="74" spans="1:4">
      <c r="A74" s="59">
        <v>16250000000</v>
      </c>
      <c r="B74" s="60">
        <f t="shared" si="5"/>
        <v>16.25</v>
      </c>
      <c r="C74" s="60">
        <f t="shared" si="3"/>
        <v>66.341009763639107</v>
      </c>
      <c r="D74" s="61">
        <f t="shared" si="4"/>
        <v>0</v>
      </c>
    </row>
    <row r="75" spans="1:4">
      <c r="A75" s="59">
        <v>16500000000</v>
      </c>
      <c r="B75" s="60">
        <f t="shared" si="5"/>
        <v>16.5</v>
      </c>
      <c r="C75" s="60">
        <f t="shared" si="3"/>
        <v>66.929092342151733</v>
      </c>
      <c r="D75" s="61">
        <f t="shared" si="4"/>
        <v>0</v>
      </c>
    </row>
    <row r="76" spans="1:4">
      <c r="A76" s="59">
        <v>16750000000</v>
      </c>
      <c r="B76" s="60">
        <f t="shared" si="5"/>
        <v>16.75</v>
      </c>
      <c r="C76" s="60">
        <f t="shared" si="3"/>
        <v>67.486144983298971</v>
      </c>
      <c r="D76" s="61">
        <f t="shared" si="4"/>
        <v>0</v>
      </c>
    </row>
    <row r="77" spans="1:4">
      <c r="A77" s="59">
        <v>17000000000</v>
      </c>
      <c r="B77" s="60">
        <f t="shared" si="5"/>
        <v>17</v>
      </c>
      <c r="C77" s="60">
        <f t="shared" si="3"/>
        <v>68.011219093750185</v>
      </c>
      <c r="D77" s="61">
        <f t="shared" si="4"/>
        <v>0</v>
      </c>
    </row>
    <row r="78" spans="1:4">
      <c r="A78" s="59">
        <v>17250000000</v>
      </c>
      <c r="B78" s="60">
        <f t="shared" si="5"/>
        <v>17.25</v>
      </c>
      <c r="C78" s="60">
        <f t="shared" si="3"/>
        <v>68.503365033581701</v>
      </c>
      <c r="D78" s="61">
        <f t="shared" si="4"/>
        <v>0</v>
      </c>
    </row>
    <row r="79" spans="1:4">
      <c r="A79" s="59">
        <v>17500000000</v>
      </c>
      <c r="B79" s="60">
        <f t="shared" si="5"/>
        <v>17.5</v>
      </c>
      <c r="C79" s="60">
        <f t="shared" si="3"/>
        <v>68.961632169179694</v>
      </c>
      <c r="D79" s="61">
        <f t="shared" si="4"/>
        <v>0</v>
      </c>
    </row>
    <row r="80" spans="1:4">
      <c r="A80" s="59">
        <v>17750000000</v>
      </c>
      <c r="B80" s="60">
        <f t="shared" si="5"/>
        <v>17.75</v>
      </c>
      <c r="C80" s="60">
        <f t="shared" si="3"/>
        <v>69.385068922753618</v>
      </c>
      <c r="D80" s="61">
        <f t="shared" si="4"/>
        <v>0</v>
      </c>
    </row>
    <row r="81" spans="1:4">
      <c r="A81" s="59">
        <v>18000000000</v>
      </c>
      <c r="B81" s="60">
        <f t="shared" si="5"/>
        <v>18</v>
      </c>
      <c r="C81" s="60">
        <f t="shared" si="3"/>
        <v>69.772722818722059</v>
      </c>
      <c r="D81" s="61">
        <f t="shared" si="4"/>
        <v>0</v>
      </c>
    </row>
    <row r="82" spans="1:4">
      <c r="A82" s="59">
        <v>18250000000</v>
      </c>
      <c r="B82" s="60">
        <f t="shared" si="5"/>
        <v>18.25</v>
      </c>
      <c r="C82" s="60">
        <f t="shared" si="3"/>
        <v>70.123640527209261</v>
      </c>
      <c r="D82" s="61">
        <f t="shared" si="4"/>
        <v>0</v>
      </c>
    </row>
    <row r="83" spans="1:4">
      <c r="A83" s="59">
        <v>18500000000</v>
      </c>
      <c r="B83" s="60">
        <f t="shared" si="5"/>
        <v>18.5</v>
      </c>
      <c r="C83" s="60">
        <f t="shared" si="3"/>
        <v>70.436867904868848</v>
      </c>
      <c r="D83" s="61">
        <f t="shared" si="4"/>
        <v>0</v>
      </c>
    </row>
    <row r="84" spans="1:4">
      <c r="A84" s="59">
        <v>18750000000</v>
      </c>
      <c r="B84" s="60">
        <f t="shared" si="5"/>
        <v>18.75</v>
      </c>
      <c r="C84" s="60">
        <f t="shared" si="3"/>
        <v>70.711450033233433</v>
      </c>
      <c r="D84" s="61">
        <f t="shared" si="4"/>
        <v>0</v>
      </c>
    </row>
    <row r="85" spans="1:4">
      <c r="A85" s="59">
        <v>19000000000</v>
      </c>
      <c r="B85" s="60">
        <f t="shared" si="5"/>
        <v>19</v>
      </c>
      <c r="C85" s="60">
        <f t="shared" si="3"/>
        <v>70.946431254770289</v>
      </c>
      <c r="D85" s="61">
        <f t="shared" si="4"/>
        <v>0</v>
      </c>
    </row>
    <row r="86" spans="1:4">
      <c r="A86" s="59">
        <v>19250000000</v>
      </c>
      <c r="B86" s="60">
        <f t="shared" si="5"/>
        <v>19.25</v>
      </c>
      <c r="C86" s="60">
        <f t="shared" si="3"/>
        <v>71.140855206809093</v>
      </c>
      <c r="D86" s="61">
        <f t="shared" si="4"/>
        <v>0</v>
      </c>
    </row>
    <row r="87" spans="1:4">
      <c r="A87" s="59">
        <v>19500000000</v>
      </c>
      <c r="B87" s="60">
        <f t="shared" si="5"/>
        <v>19.5</v>
      </c>
      <c r="C87" s="60">
        <f t="shared" si="3"/>
        <v>71.293764853492988</v>
      </c>
      <c r="D87" s="61">
        <f t="shared" si="4"/>
        <v>0</v>
      </c>
    </row>
    <row r="88" spans="1:4" ht="15.75" thickBot="1">
      <c r="A88" s="68">
        <v>19750000000</v>
      </c>
      <c r="B88" s="69">
        <f t="shared" si="5"/>
        <v>19.75</v>
      </c>
      <c r="C88" s="69">
        <f t="shared" si="3"/>
        <v>71.404202515891953</v>
      </c>
      <c r="D88" s="70">
        <f t="shared" si="4"/>
        <v>0</v>
      </c>
    </row>
    <row r="89" spans="1:4">
      <c r="A89" s="56">
        <v>20000000000</v>
      </c>
      <c r="B89" s="57">
        <f t="shared" si="5"/>
        <v>20</v>
      </c>
      <c r="C89" s="57">
        <f t="shared" si="3"/>
        <v>71.471209900406237</v>
      </c>
      <c r="D89" s="58">
        <f t="shared" si="4"/>
        <v>0</v>
      </c>
    </row>
    <row r="90" spans="1:4">
      <c r="A90" s="59">
        <v>20250000000</v>
      </c>
      <c r="B90" s="60">
        <f t="shared" si="5"/>
        <v>20.25</v>
      </c>
      <c r="C90" s="60">
        <f t="shared" si="3"/>
        <v>71.493828125576485</v>
      </c>
      <c r="D90" s="61">
        <f t="shared" si="4"/>
        <v>0</v>
      </c>
    </row>
    <row r="91" spans="1:4">
      <c r="A91" s="59">
        <v>20500000000</v>
      </c>
      <c r="B91" s="60">
        <f t="shared" si="5"/>
        <v>20.5</v>
      </c>
      <c r="C91" s="60">
        <f t="shared" si="3"/>
        <v>71.471097747409488</v>
      </c>
      <c r="D91" s="61">
        <f t="shared" si="4"/>
        <v>0</v>
      </c>
    </row>
    <row r="92" spans="1:4">
      <c r="A92" s="59">
        <v>20750000000</v>
      </c>
      <c r="B92" s="60">
        <f t="shared" si="5"/>
        <v>20.75</v>
      </c>
      <c r="C92" s="60">
        <f t="shared" si="3"/>
        <v>71.402058783317628</v>
      </c>
      <c r="D92" s="61">
        <f t="shared" si="4"/>
        <v>0</v>
      </c>
    </row>
    <row r="93" spans="1:4">
      <c r="A93" s="59">
        <v>21000000000</v>
      </c>
      <c r="B93" s="60">
        <f t="shared" si="5"/>
        <v>21</v>
      </c>
      <c r="C93" s="60">
        <f t="shared" si="3"/>
        <v>71.285750734764378</v>
      </c>
      <c r="D93" s="61">
        <f t="shared" si="4"/>
        <v>0</v>
      </c>
    </row>
    <row r="94" spans="1:4">
      <c r="A94" s="59">
        <v>21250000000</v>
      </c>
      <c r="B94" s="60">
        <f t="shared" si="5"/>
        <v>21.25</v>
      </c>
      <c r="C94" s="60">
        <f t="shared" si="3"/>
        <v>71.121212608700077</v>
      </c>
      <c r="D94" s="61">
        <f t="shared" si="4"/>
        <v>0</v>
      </c>
    </row>
    <row r="95" spans="1:4">
      <c r="A95" s="59">
        <v>21500000000</v>
      </c>
      <c r="B95" s="60">
        <f t="shared" si="5"/>
        <v>21.5</v>
      </c>
      <c r="C95" s="60">
        <f t="shared" si="3"/>
        <v>70.907482937866376</v>
      </c>
      <c r="D95" s="61">
        <f t="shared" si="4"/>
        <v>0</v>
      </c>
    </row>
    <row r="96" spans="1:4">
      <c r="A96" s="59">
        <v>21750000000</v>
      </c>
      <c r="B96" s="60">
        <f t="shared" si="5"/>
        <v>21.75</v>
      </c>
      <c r="C96" s="60">
        <f t="shared" si="3"/>
        <v>70.643599800040562</v>
      </c>
      <c r="D96" s="61">
        <f t="shared" si="4"/>
        <v>0</v>
      </c>
    </row>
    <row r="97" spans="1:4">
      <c r="A97" s="59">
        <v>22000000000</v>
      </c>
      <c r="B97" s="60">
        <f t="shared" si="5"/>
        <v>22</v>
      </c>
      <c r="C97" s="60">
        <f t="shared" si="3"/>
        <v>70.328600836287961</v>
      </c>
      <c r="D97" s="61">
        <f t="shared" si="4"/>
        <v>0</v>
      </c>
    </row>
    <row r="98" spans="1:4">
      <c r="A98" s="59">
        <v>22250000000</v>
      </c>
      <c r="B98" s="60">
        <f t="shared" si="5"/>
        <v>22.25</v>
      </c>
      <c r="C98" s="60">
        <f t="shared" si="3"/>
        <v>69.961523268283287</v>
      </c>
      <c r="D98" s="61">
        <f t="shared" si="4"/>
        <v>0</v>
      </c>
    </row>
    <row r="99" spans="1:4">
      <c r="A99" s="59">
        <v>22500000000</v>
      </c>
      <c r="B99" s="60">
        <f t="shared" si="5"/>
        <v>22.5</v>
      </c>
      <c r="C99" s="60">
        <f t="shared" si="3"/>
        <v>69.541403914758234</v>
      </c>
      <c r="D99" s="61">
        <f t="shared" si="4"/>
        <v>0</v>
      </c>
    </row>
    <row r="100" spans="1:4">
      <c r="A100" s="59">
        <v>22750000000</v>
      </c>
      <c r="B100" s="60">
        <f t="shared" si="5"/>
        <v>22.75</v>
      </c>
      <c r="C100" s="60">
        <f t="shared" si="3"/>
        <v>69.06727920712926</v>
      </c>
      <c r="D100" s="61">
        <f t="shared" si="4"/>
        <v>0</v>
      </c>
    </row>
    <row r="101" spans="1:4">
      <c r="A101" s="59">
        <v>23000000000</v>
      </c>
      <c r="B101" s="60">
        <f t="shared" si="5"/>
        <v>23</v>
      </c>
      <c r="C101" s="60">
        <f t="shared" si="3"/>
        <v>68.538185204354789</v>
      </c>
      <c r="D101" s="61">
        <f t="shared" si="4"/>
        <v>0</v>
      </c>
    </row>
    <row r="102" spans="1:4">
      <c r="A102" s="59">
        <v>23250000000</v>
      </c>
      <c r="B102" s="60">
        <f t="shared" si="5"/>
        <v>23.25</v>
      </c>
      <c r="C102" s="60">
        <f t="shared" si="3"/>
        <v>67.953157607067098</v>
      </c>
      <c r="D102" s="61">
        <f t="shared" si="4"/>
        <v>0</v>
      </c>
    </row>
    <row r="103" spans="1:4">
      <c r="A103" s="59">
        <v>23500000000</v>
      </c>
      <c r="B103" s="60">
        <f t="shared" si="5"/>
        <v>23.5</v>
      </c>
      <c r="C103" s="60">
        <f t="shared" si="3"/>
        <v>67.311231771022477</v>
      </c>
      <c r="D103" s="61">
        <f t="shared" si="4"/>
        <v>0</v>
      </c>
    </row>
    <row r="104" spans="1:4">
      <c r="A104" s="59">
        <v>23750000000</v>
      </c>
      <c r="B104" s="60">
        <f t="shared" si="5"/>
        <v>23.75</v>
      </c>
      <c r="C104" s="60">
        <f t="shared" si="3"/>
        <v>66.611442719909235</v>
      </c>
      <c r="D104" s="61">
        <f t="shared" si="4"/>
        <v>0</v>
      </c>
    </row>
    <row r="105" spans="1:4">
      <c r="A105" s="59">
        <v>24000000000</v>
      </c>
      <c r="B105" s="60">
        <f t="shared" si="5"/>
        <v>24</v>
      </c>
      <c r="C105" s="60">
        <f t="shared" si="3"/>
        <v>65.852825157550342</v>
      </c>
      <c r="D105" s="61">
        <f t="shared" si="4"/>
        <v>0</v>
      </c>
    </row>
    <row r="106" spans="1:4">
      <c r="A106" s="59">
        <v>24250000000</v>
      </c>
      <c r="B106" s="60">
        <f t="shared" si="5"/>
        <v>24.25</v>
      </c>
      <c r="C106" s="60">
        <f t="shared" si="3"/>
        <v>65.034413479535615</v>
      </c>
      <c r="D106" s="61">
        <f t="shared" si="4"/>
        <v>0</v>
      </c>
    </row>
    <row r="107" spans="1:4">
      <c r="A107" s="59">
        <v>24500000000</v>
      </c>
      <c r="B107" s="60">
        <f t="shared" si="5"/>
        <v>24.5</v>
      </c>
      <c r="C107" s="60">
        <f t="shared" si="3"/>
        <v>64.155241784315734</v>
      </c>
      <c r="D107" s="61">
        <f t="shared" si="4"/>
        <v>0</v>
      </c>
    </row>
    <row r="108" spans="1:4">
      <c r="A108" s="59">
        <v>24750000000</v>
      </c>
      <c r="B108" s="60">
        <f t="shared" si="5"/>
        <v>24.75</v>
      </c>
      <c r="C108" s="60">
        <f t="shared" si="3"/>
        <v>63.21434388378777</v>
      </c>
      <c r="D108" s="61">
        <f t="shared" si="4"/>
        <v>0</v>
      </c>
    </row>
    <row r="109" spans="1:4">
      <c r="A109" s="59">
        <v>25000000000</v>
      </c>
      <c r="B109" s="60">
        <f t="shared" si="5"/>
        <v>25</v>
      </c>
      <c r="C109" s="60">
        <f t="shared" si="3"/>
        <v>62.210753313401241</v>
      </c>
      <c r="D109" s="61">
        <f t="shared" si="4"/>
        <v>0</v>
      </c>
    </row>
    <row r="110" spans="1:4">
      <c r="A110" s="59">
        <v>25250000000</v>
      </c>
      <c r="B110" s="60">
        <f t="shared" si="5"/>
        <v>25.25</v>
      </c>
      <c r="C110" s="60">
        <f t="shared" si="3"/>
        <v>61.143503341809776</v>
      </c>
      <c r="D110" s="61">
        <f t="shared" si="4"/>
        <v>0</v>
      </c>
    </row>
    <row r="111" spans="1:4">
      <c r="A111" s="59">
        <v>25500000000</v>
      </c>
      <c r="B111" s="60">
        <f t="shared" si="5"/>
        <v>25.5</v>
      </c>
      <c r="C111" s="60">
        <f t="shared" si="3"/>
        <v>60.011626980094654</v>
      </c>
      <c r="D111" s="61">
        <f t="shared" si="4"/>
        <v>0</v>
      </c>
    </row>
    <row r="112" spans="1:4">
      <c r="A112" s="59">
        <v>25750000000</v>
      </c>
      <c r="B112" s="60">
        <f t="shared" si="5"/>
        <v>25.75</v>
      </c>
      <c r="C112" s="60">
        <f t="shared" si="3"/>
        <v>58.81415699058163</v>
      </c>
      <c r="D112" s="61">
        <f t="shared" si="4"/>
        <v>0</v>
      </c>
    </row>
    <row r="113" spans="1:4">
      <c r="A113" s="59">
        <v>26000000000</v>
      </c>
      <c r="B113" s="60">
        <f t="shared" si="5"/>
        <v>26</v>
      </c>
      <c r="C113" s="60">
        <f t="shared" si="3"/>
        <v>57.550125895273915</v>
      </c>
      <c r="D113" s="61">
        <f t="shared" si="4"/>
        <v>0</v>
      </c>
    </row>
    <row r="114" spans="1:4">
      <c r="A114" s="59">
        <v>26250000000</v>
      </c>
      <c r="B114" s="60">
        <f t="shared" si="5"/>
        <v>26.25</v>
      </c>
      <c r="C114" s="60">
        <f t="shared" si="3"/>
        <v>56.218565983920996</v>
      </c>
      <c r="D114" s="61">
        <f t="shared" si="4"/>
        <v>0</v>
      </c>
    </row>
    <row r="115" spans="1:4">
      <c r="A115" s="59">
        <v>26500000000</v>
      </c>
      <c r="B115" s="60">
        <f t="shared" si="5"/>
        <v>26.5</v>
      </c>
      <c r="C115" s="60">
        <f t="shared" si="3"/>
        <v>54.818509321742233</v>
      </c>
      <c r="D115" s="61">
        <f t="shared" si="4"/>
        <v>0</v>
      </c>
    </row>
    <row r="116" spans="1:4">
      <c r="A116" s="59">
        <v>26750000000</v>
      </c>
      <c r="B116" s="60">
        <f t="shared" si="5"/>
        <v>26.75</v>
      </c>
      <c r="C116" s="60">
        <f t="shared" si="3"/>
        <v>53.348987756823838</v>
      </c>
      <c r="D116" s="61">
        <f t="shared" si="4"/>
        <v>0</v>
      </c>
    </row>
    <row r="117" spans="1:4">
      <c r="A117" s="59">
        <v>27000000000</v>
      </c>
      <c r="B117" s="60">
        <f t="shared" si="5"/>
        <v>27</v>
      </c>
      <c r="C117" s="60">
        <f t="shared" si="3"/>
        <v>51.809032927205031</v>
      </c>
      <c r="D117" s="61">
        <f t="shared" si="4"/>
        <v>0</v>
      </c>
    </row>
    <row r="118" spans="1:4">
      <c r="A118" s="59">
        <v>27250000000</v>
      </c>
      <c r="B118" s="60">
        <f t="shared" si="5"/>
        <v>27.25</v>
      </c>
      <c r="C118" s="60">
        <f t="shared" si="3"/>
        <v>50.197676267669458</v>
      </c>
      <c r="D118" s="61">
        <f t="shared" si="4"/>
        <v>0</v>
      </c>
    </row>
    <row r="119" spans="1:4">
      <c r="A119" s="59">
        <v>27500000000</v>
      </c>
      <c r="B119" s="60">
        <f t="shared" si="5"/>
        <v>27.5</v>
      </c>
      <c r="C119" s="60">
        <f t="shared" si="3"/>
        <v>48.513949016257634</v>
      </c>
      <c r="D119" s="61">
        <f t="shared" si="4"/>
        <v>0</v>
      </c>
    </row>
    <row r="120" spans="1:4">
      <c r="A120" s="59">
        <v>27750000000</v>
      </c>
      <c r="B120" s="60">
        <f t="shared" si="5"/>
        <v>27.75</v>
      </c>
      <c r="C120" s="60">
        <f t="shared" si="3"/>
        <v>46.756882220512622</v>
      </c>
      <c r="D120" s="61">
        <f t="shared" si="4"/>
        <v>0</v>
      </c>
    </row>
    <row r="121" spans="1:4">
      <c r="A121" s="59">
        <v>28000000000</v>
      </c>
      <c r="B121" s="60">
        <f t="shared" si="5"/>
        <v>28</v>
      </c>
      <c r="C121" s="60">
        <f t="shared" si="3"/>
        <v>44.925506743473697</v>
      </c>
      <c r="D121" s="61">
        <f t="shared" si="4"/>
        <v>0</v>
      </c>
    </row>
    <row r="122" spans="1:4">
      <c r="A122" s="59">
        <v>28250000000</v>
      </c>
      <c r="B122" s="60">
        <f t="shared" si="5"/>
        <v>28.25</v>
      </c>
      <c r="C122" s="60">
        <f t="shared" si="3"/>
        <v>43.018853269429442</v>
      </c>
      <c r="D122" s="61">
        <f t="shared" si="4"/>
        <v>0</v>
      </c>
    </row>
    <row r="123" spans="1:4">
      <c r="A123" s="59">
        <v>28500000000</v>
      </c>
      <c r="B123" s="60">
        <f t="shared" si="5"/>
        <v>28.5</v>
      </c>
      <c r="C123" s="60">
        <f t="shared" si="3"/>
        <v>41.035952309442372</v>
      </c>
      <c r="D123" s="61">
        <f t="shared" si="4"/>
        <v>0</v>
      </c>
    </row>
    <row r="124" spans="1:4">
      <c r="A124" s="59">
        <v>28750000000</v>
      </c>
      <c r="B124" s="60">
        <f t="shared" si="5"/>
        <v>28.750000000000004</v>
      </c>
      <c r="C124" s="60">
        <f t="shared" si="3"/>
        <v>38.975834206655612</v>
      </c>
      <c r="D124" s="61">
        <f t="shared" si="4"/>
        <v>0</v>
      </c>
    </row>
    <row r="125" spans="1:4">
      <c r="A125" s="59">
        <v>29000000000</v>
      </c>
      <c r="B125" s="60">
        <f t="shared" si="5"/>
        <v>29.000000000000004</v>
      </c>
      <c r="C125" s="60">
        <f t="shared" si="3"/>
        <v>36.837529141393141</v>
      </c>
      <c r="D125" s="61">
        <f t="shared" si="4"/>
        <v>0</v>
      </c>
    </row>
    <row r="126" spans="1:4">
      <c r="A126" s="59">
        <v>29250000000</v>
      </c>
      <c r="B126" s="60">
        <f t="shared" si="5"/>
        <v>29.250000000000004</v>
      </c>
      <c r="C126" s="60">
        <f t="shared" si="3"/>
        <v>34.620067136061436</v>
      </c>
      <c r="D126" s="61">
        <f t="shared" si="4"/>
        <v>0</v>
      </c>
    </row>
    <row r="127" spans="1:4">
      <c r="A127" s="59">
        <v>29500000000</v>
      </c>
      <c r="B127" s="60">
        <f t="shared" si="5"/>
        <v>29.500000000000004</v>
      </c>
      <c r="C127" s="60">
        <f t="shared" si="3"/>
        <v>32.322478059864331</v>
      </c>
      <c r="D127" s="61">
        <f t="shared" si="4"/>
        <v>0</v>
      </c>
    </row>
    <row r="128" spans="1:4">
      <c r="A128" s="59">
        <v>29750000000</v>
      </c>
      <c r="B128" s="60">
        <f t="shared" si="5"/>
        <v>29.750000000000004</v>
      </c>
      <c r="C128" s="60">
        <f t="shared" si="3"/>
        <v>29.943791633336925</v>
      </c>
      <c r="D128" s="61">
        <f t="shared" si="4"/>
        <v>0</v>
      </c>
    </row>
    <row r="129" spans="1:4" ht="15.75" thickBot="1">
      <c r="A129" s="68">
        <v>30000000000</v>
      </c>
      <c r="B129" s="69">
        <f t="shared" si="5"/>
        <v>30.000000000000004</v>
      </c>
      <c r="C129" s="69">
        <f t="shared" si="3"/>
        <v>27.483037432709853</v>
      </c>
      <c r="D129" s="70">
        <f t="shared" si="4"/>
        <v>0</v>
      </c>
    </row>
  </sheetData>
  <sheetProtection selectLockedCells="1" selectUnlockedCells="1"/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UserInput</vt:lpstr>
      <vt:lpstr>Material References</vt:lpstr>
      <vt:lpstr>KR Spec</vt:lpstr>
      <vt:lpstr>Attenuation Plot</vt:lpstr>
    </vt:vector>
  </TitlesOfParts>
  <Company>Cisco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DkDf Algebraic Model</dc:title>
  <dc:subject>Simple Loss Calculation on Given Material</dc:subject>
  <dc:creator>Joel Goergen; Beth Kochuparambil</dc:creator>
  <cp:keywords>IEEE; Algebraic Model; 100GCU; IEEE P802.3bj 100Gb/s Backplane and Copper Cable Task Force</cp:keywords>
  <cp:lastModifiedBy>edonnay</cp:lastModifiedBy>
  <dcterms:created xsi:type="dcterms:W3CDTF">2011-12-08T19:36:29Z</dcterms:created>
  <dcterms:modified xsi:type="dcterms:W3CDTF">2012-03-05T20:40:26Z</dcterms:modified>
  <cp:version>2.03</cp:version>
</cp:coreProperties>
</file>