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15" windowHeight="12525" tabRatio="4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<sst xmlns="http://schemas.openxmlformats.org/spreadsheetml/2006/main" count="34" uniqueCount="30">
  <si>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min BE</t>
  </si>
  <si>
    <t>Max BE</t>
  </si>
  <si>
    <t>first backoff size (backoff slots)</t>
  </si>
  <si>
    <t>last backoff size (backoff slots)</t>
  </si>
  <si>
    <t>next</t>
  </si>
  <si>
    <t>Max total backoff slots used</t>
  </si>
  <si>
    <t>CSMA for Beacon Request in non-beacon enabled PAN</t>
  </si>
  <si>
    <t>% of scan used</t>
  </si>
  <si>
    <t>PHY overhead (octets)</t>
  </si>
  <si>
    <t>Beacon Payload (octets)</t>
  </si>
  <si>
    <t xml:space="preserve">Notes: </t>
  </si>
  <si>
    <t>CCA duration (symbols) (Note 1)</t>
  </si>
  <si>
    <r>
      <t xml:space="preserve">1) Time in symbols for CCA, </t>
    </r>
    <r>
      <rPr>
        <sz val="10"/>
        <rFont val="Arial"/>
        <family val="2"/>
      </rPr>
      <t>not</t>
    </r>
    <r>
      <rPr>
        <sz val="10"/>
        <rFont val="Arial"/>
        <family val="0"/>
      </rPr>
      <t xml:space="preserve"> including the transceiver turnaround time</t>
    </r>
  </si>
  <si>
    <t>Max total symbols used for CSMA (Note 2)</t>
  </si>
  <si>
    <t>5) Beacon duration including CCA and transceiver turnaround time</t>
  </si>
  <si>
    <t>Beacon duration (symbols) (Note 5)</t>
  </si>
  <si>
    <t>2) The maximum number of symbols required to perform CSMA calculated from max number of CSMA attempts, min and max BE. This assumes CSMA requires macMaxCSMABackoffs before successful</t>
  </si>
  <si>
    <t>Symbols used for CSMA + beacon (Note 3)</t>
  </si>
  <si>
    <r>
      <t xml:space="preserve">4) Beacon duration,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including CCA and transceiver turnaround time</t>
    </r>
  </si>
  <si>
    <t>Beacon tx duration (symbols) (Note 4)</t>
  </si>
  <si>
    <t>Max beacons (Note 6)</t>
  </si>
  <si>
    <t>number of CSMA attempts (macMaxCSMABackoffs)</t>
  </si>
  <si>
    <t>Required scan duration (Note 7)</t>
  </si>
  <si>
    <t>7) Scan duration required to ensure that scan does not complete prior to max time for beacon transmission.</t>
  </si>
  <si>
    <t>3) Worst case time to send a beacon (CCA success on final attempt with max CSMA - includes CCA duration and transceiver turnaround time)</t>
  </si>
  <si>
    <t>Beacon length at MAC (octets)</t>
  </si>
  <si>
    <t>6) Maximum number of beacons that can fit end to end for the given macMaxCSMABackoffs, min and max BE</t>
  </si>
  <si>
    <t>Total Beacon length (octets)</t>
  </si>
  <si>
    <t>Rounded up to nearest integral aBaseSuperframeDurations</t>
  </si>
  <si>
    <t>Required scan duration (symbols)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</si>
</sst>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50.421875" style="0" customWidth="1"/>
  </cols>
  <sheetData>
    <row r="1" ht="12.75">
      <c r="A1" s="1" t="s">
        <v>6</v>
      </c>
    </row>
    <row r="4" spans="1:15" ht="12.75">
      <c r="A4" t="s">
        <v>21</v>
      </c>
      <c r="B4">
        <v>3</v>
      </c>
      <c r="C4">
        <f>7-COUNTIF(C8:C14,"")</f>
        <v>4</v>
      </c>
      <c r="D4">
        <f>7-COUNTIF(D8:D14,"")</f>
        <v>5</v>
      </c>
      <c r="E4">
        <f>7-COUNTIF(E8:E14,"")</f>
        <v>6</v>
      </c>
      <c r="G4">
        <f>7-COUNTIF(G8:G14,"")</f>
        <v>3</v>
      </c>
      <c r="H4">
        <f>7-COUNTIF(H8:H14,"")</f>
        <v>4</v>
      </c>
      <c r="I4">
        <f>7-COUNTIF(I8:I14,"")</f>
        <v>5</v>
      </c>
      <c r="J4">
        <f>7-COUNTIF(J8:J14,"")</f>
        <v>6</v>
      </c>
      <c r="L4">
        <f>7-COUNTIF(L8:L14,"")</f>
        <v>3</v>
      </c>
      <c r="M4">
        <f>7-COUNTIF(M8:M14,"")</f>
        <v>4</v>
      </c>
      <c r="N4">
        <f>7-COUNTIF(N8:N14,"")</f>
        <v>5</v>
      </c>
      <c r="O4">
        <f>7-COUNTIF(O8:O14,"")</f>
        <v>6</v>
      </c>
    </row>
    <row r="5" spans="1:15" ht="12.75">
      <c r="A5" t="s">
        <v>0</v>
      </c>
      <c r="B5">
        <v>3</v>
      </c>
      <c r="C5">
        <v>3</v>
      </c>
      <c r="D5">
        <v>3</v>
      </c>
      <c r="E5">
        <v>3</v>
      </c>
      <c r="G5">
        <v>4</v>
      </c>
      <c r="H5">
        <v>4</v>
      </c>
      <c r="I5">
        <v>4</v>
      </c>
      <c r="J5">
        <v>4</v>
      </c>
      <c r="L5">
        <v>5</v>
      </c>
      <c r="M5">
        <v>5</v>
      </c>
      <c r="N5">
        <v>5</v>
      </c>
      <c r="O5">
        <v>5</v>
      </c>
    </row>
    <row r="6" spans="1:15" ht="12.75">
      <c r="A6" t="s">
        <v>1</v>
      </c>
      <c r="B6">
        <v>5</v>
      </c>
      <c r="C6">
        <v>6</v>
      </c>
      <c r="D6">
        <v>7</v>
      </c>
      <c r="E6">
        <v>8</v>
      </c>
      <c r="G6">
        <v>5</v>
      </c>
      <c r="H6">
        <v>6</v>
      </c>
      <c r="I6">
        <v>7</v>
      </c>
      <c r="J6">
        <v>8</v>
      </c>
      <c r="L6">
        <v>5</v>
      </c>
      <c r="M6">
        <v>6</v>
      </c>
      <c r="N6">
        <v>7</v>
      </c>
      <c r="O6">
        <v>8</v>
      </c>
    </row>
    <row r="8" spans="1:15" ht="12.75">
      <c r="A8" t="s">
        <v>2</v>
      </c>
      <c r="B8">
        <f>2^B5-1</f>
        <v>7</v>
      </c>
      <c r="C8">
        <f>2^C5-1</f>
        <v>7</v>
      </c>
      <c r="D8">
        <f>2^D5-1</f>
        <v>7</v>
      </c>
      <c r="E8">
        <f>2^E5-1</f>
        <v>7</v>
      </c>
      <c r="G8">
        <f>2^G5-1</f>
        <v>15</v>
      </c>
      <c r="H8">
        <f>2^H5-1</f>
        <v>15</v>
      </c>
      <c r="I8">
        <f>2^I5-1</f>
        <v>15</v>
      </c>
      <c r="J8">
        <f>2^J5-1</f>
        <v>15</v>
      </c>
      <c r="L8">
        <f>2^L5-1</f>
        <v>31</v>
      </c>
      <c r="M8">
        <f>2^M5-1</f>
        <v>31</v>
      </c>
      <c r="N8">
        <f>2^N5-1</f>
        <v>31</v>
      </c>
      <c r="O8">
        <f>2^O5-1</f>
        <v>31</v>
      </c>
    </row>
    <row r="9" spans="1:15" ht="12.75">
      <c r="A9" t="s">
        <v>4</v>
      </c>
      <c r="B9">
        <f>IF((B8+1)*2-1&gt;B14,B14,(B8+1)*2-1)</f>
        <v>15</v>
      </c>
      <c r="C9">
        <f aca="true" t="shared" si="0" ref="C9:E10">IF((C8+1)*2-1&gt;C$14,C$14,(C8+1)*2-1)</f>
        <v>15</v>
      </c>
      <c r="D9">
        <f t="shared" si="0"/>
        <v>15</v>
      </c>
      <c r="E9">
        <f t="shared" si="0"/>
        <v>15</v>
      </c>
      <c r="G9">
        <f>IF((G8+1)*2-1&gt;G14,G14,(G8+1)*2-1)</f>
        <v>31</v>
      </c>
      <c r="H9">
        <f aca="true" t="shared" si="1" ref="H9:J10">IF((H8+1)*2-1&gt;H$14,H$14,(H8+1)*2-1)</f>
        <v>31</v>
      </c>
      <c r="I9">
        <f t="shared" si="1"/>
        <v>31</v>
      </c>
      <c r="J9">
        <f t="shared" si="1"/>
        <v>31</v>
      </c>
      <c r="L9">
        <f>IF((L8+1)*2-1&gt;L14,L14,(L8+1)*2-1)</f>
        <v>31</v>
      </c>
      <c r="M9">
        <f>IF((M8+1)*2-1&gt;M$14,M$14,(M8+1)*2-1)</f>
        <v>63</v>
      </c>
      <c r="N9">
        <f aca="true" t="shared" si="2" ref="N9:O12">IF((N8+1)*2-1&gt;N$14,N$14,(N8+1)*2-1)</f>
        <v>63</v>
      </c>
      <c r="O9">
        <f t="shared" si="2"/>
        <v>63</v>
      </c>
    </row>
    <row r="10" spans="1:15" ht="12.75">
      <c r="A10" t="s">
        <v>4</v>
      </c>
      <c r="C10">
        <f t="shared" si="0"/>
        <v>31</v>
      </c>
      <c r="D10">
        <f t="shared" si="0"/>
        <v>31</v>
      </c>
      <c r="E10">
        <f t="shared" si="0"/>
        <v>31</v>
      </c>
      <c r="H10">
        <f t="shared" si="1"/>
        <v>63</v>
      </c>
      <c r="I10">
        <f t="shared" si="1"/>
        <v>63</v>
      </c>
      <c r="J10">
        <f t="shared" si="1"/>
        <v>63</v>
      </c>
      <c r="M10">
        <f>IF((M9+1)*2-1&gt;M$14,M$14,(M9+1)*2-1)</f>
        <v>63</v>
      </c>
      <c r="N10">
        <f t="shared" si="2"/>
        <v>127</v>
      </c>
      <c r="O10">
        <f t="shared" si="2"/>
        <v>127</v>
      </c>
    </row>
    <row r="11" spans="1:15" ht="12.75">
      <c r="A11" t="s">
        <v>4</v>
      </c>
      <c r="D11">
        <f>IF((D10+1)*2-1&gt;D$14,D$14,(D10+1)*2-1)</f>
        <v>63</v>
      </c>
      <c r="E11">
        <f>IF((E10+1)*2-1&gt;E$14,E$14,(E10+1)*2-1)</f>
        <v>63</v>
      </c>
      <c r="I11">
        <f>IF((I10+1)*2-1&gt;I$14,I$14,(I10+1)*2-1)</f>
        <v>127</v>
      </c>
      <c r="J11">
        <f>IF((J10+1)*2-1&gt;J$14,J$14,(J10+1)*2-1)</f>
        <v>127</v>
      </c>
      <c r="N11">
        <f t="shared" si="2"/>
        <v>127</v>
      </c>
      <c r="O11">
        <f t="shared" si="2"/>
        <v>255</v>
      </c>
    </row>
    <row r="12" spans="1:15" ht="12.75">
      <c r="A12" t="s">
        <v>4</v>
      </c>
      <c r="E12">
        <f>IF((E11+1)*2-1&gt;E$14,E$14,(E11+1)*2-1)</f>
        <v>127</v>
      </c>
      <c r="J12">
        <f>IF((J11+1)*2-1&gt;J$14,J$14,(J11+1)*2-1)</f>
        <v>255</v>
      </c>
      <c r="O12">
        <f t="shared" si="2"/>
        <v>255</v>
      </c>
    </row>
    <row r="13" ht="12.75">
      <c r="A13" t="s">
        <v>4</v>
      </c>
    </row>
    <row r="14" spans="1:15" ht="12.75">
      <c r="A14" t="s">
        <v>3</v>
      </c>
      <c r="B14">
        <f>2^B6-1</f>
        <v>31</v>
      </c>
      <c r="C14">
        <f>2^C6-1</f>
        <v>63</v>
      </c>
      <c r="D14">
        <f>2^D6-1</f>
        <v>127</v>
      </c>
      <c r="E14">
        <f>2^E6-1</f>
        <v>255</v>
      </c>
      <c r="G14">
        <f>2^G6-1</f>
        <v>31</v>
      </c>
      <c r="H14">
        <f>2^H6-1</f>
        <v>63</v>
      </c>
      <c r="I14">
        <f>2^I6-1</f>
        <v>127</v>
      </c>
      <c r="J14">
        <f>2^J6-1</f>
        <v>255</v>
      </c>
      <c r="L14">
        <f>2^L6-1</f>
        <v>31</v>
      </c>
      <c r="M14">
        <f>2^M6-1</f>
        <v>63</v>
      </c>
      <c r="N14">
        <f>2^N6-1</f>
        <v>127</v>
      </c>
      <c r="O14">
        <f>2^O6-1</f>
        <v>255</v>
      </c>
    </row>
    <row r="15" spans="1:15" ht="12.75">
      <c r="A15" t="s">
        <v>5</v>
      </c>
      <c r="B15">
        <f>SUM(B8:B14)</f>
        <v>53</v>
      </c>
      <c r="C15">
        <f>SUM(C8:C14)</f>
        <v>116</v>
      </c>
      <c r="D15">
        <f>SUM(D8:D14)</f>
        <v>243</v>
      </c>
      <c r="E15">
        <f>SUM(E8:E14)</f>
        <v>498</v>
      </c>
      <c r="G15">
        <f>SUM(G8:G14)</f>
        <v>77</v>
      </c>
      <c r="H15">
        <f>SUM(H8:H14)</f>
        <v>172</v>
      </c>
      <c r="I15">
        <f>SUM(I8:I14)</f>
        <v>363</v>
      </c>
      <c r="J15">
        <f>SUM(J8:J14)</f>
        <v>746</v>
      </c>
      <c r="L15">
        <f>SUM(L8:L14)</f>
        <v>93</v>
      </c>
      <c r="M15">
        <f>SUM(M8:M14)</f>
        <v>220</v>
      </c>
      <c r="N15">
        <f>SUM(N8:N14)</f>
        <v>475</v>
      </c>
      <c r="O15">
        <f>SUM(O8:O14)</f>
        <v>986</v>
      </c>
    </row>
    <row r="16" spans="1:15" ht="12.75">
      <c r="A16" t="s">
        <v>11</v>
      </c>
      <c r="B16">
        <f>(B4)*8</f>
        <v>24</v>
      </c>
      <c r="C16">
        <f aca="true" t="shared" si="3" ref="C16:O16">(C4)*8</f>
        <v>32</v>
      </c>
      <c r="D16">
        <f t="shared" si="3"/>
        <v>40</v>
      </c>
      <c r="E16">
        <f t="shared" si="3"/>
        <v>48</v>
      </c>
      <c r="G16">
        <f t="shared" si="3"/>
        <v>24</v>
      </c>
      <c r="H16">
        <f t="shared" si="3"/>
        <v>32</v>
      </c>
      <c r="I16">
        <f t="shared" si="3"/>
        <v>40</v>
      </c>
      <c r="J16">
        <f t="shared" si="3"/>
        <v>48</v>
      </c>
      <c r="L16">
        <f t="shared" si="3"/>
        <v>24</v>
      </c>
      <c r="M16">
        <f t="shared" si="3"/>
        <v>32</v>
      </c>
      <c r="N16">
        <f t="shared" si="3"/>
        <v>40</v>
      </c>
      <c r="O16">
        <f t="shared" si="3"/>
        <v>48</v>
      </c>
    </row>
    <row r="17" spans="1:15" s="3" customFormat="1" ht="12.75">
      <c r="A17" s="3" t="s">
        <v>13</v>
      </c>
      <c r="B17" s="3">
        <f>B15*20+B16</f>
        <v>1084</v>
      </c>
      <c r="C17" s="3">
        <f>C15*20+C16</f>
        <v>2352</v>
      </c>
      <c r="D17" s="3">
        <f>D15*20+D16</f>
        <v>4900</v>
      </c>
      <c r="E17" s="3">
        <f>E15*20+E16</f>
        <v>10008</v>
      </c>
      <c r="G17" s="3">
        <f>G15*20+G16</f>
        <v>1564</v>
      </c>
      <c r="H17" s="3">
        <f aca="true" t="shared" si="4" ref="H17:O17">H15*20+H16</f>
        <v>3472</v>
      </c>
      <c r="I17" s="3">
        <f t="shared" si="4"/>
        <v>7300</v>
      </c>
      <c r="J17" s="3">
        <f t="shared" si="4"/>
        <v>14968</v>
      </c>
      <c r="L17" s="3">
        <f t="shared" si="4"/>
        <v>1884</v>
      </c>
      <c r="M17" s="3">
        <f t="shared" si="4"/>
        <v>4432</v>
      </c>
      <c r="N17" s="3">
        <f t="shared" si="4"/>
        <v>9540</v>
      </c>
      <c r="O17" s="3">
        <f t="shared" si="4"/>
        <v>19768</v>
      </c>
    </row>
    <row r="18" spans="1:15" s="3" customFormat="1" ht="12.75">
      <c r="A18" s="3" t="s">
        <v>17</v>
      </c>
      <c r="B18" s="3">
        <f>B17+B29+12</f>
        <v>1142</v>
      </c>
      <c r="C18" s="3">
        <f>C17+C29+12</f>
        <v>2410</v>
      </c>
      <c r="D18" s="3">
        <f>D17+D29+12</f>
        <v>4958</v>
      </c>
      <c r="E18" s="3">
        <f>E17+E29+12</f>
        <v>10066</v>
      </c>
      <c r="G18" s="3">
        <f>G17+G29+12</f>
        <v>1622</v>
      </c>
      <c r="H18" s="3">
        <f>H17+H29+12</f>
        <v>3530</v>
      </c>
      <c r="I18" s="3">
        <f>I17+I29+12</f>
        <v>7358</v>
      </c>
      <c r="J18" s="3">
        <f>J17+J29+12</f>
        <v>15026</v>
      </c>
      <c r="L18" s="3">
        <f>L17+L29+12</f>
        <v>1942</v>
      </c>
      <c r="M18" s="3">
        <f>M17+M29+12</f>
        <v>4490</v>
      </c>
      <c r="N18" s="3">
        <f>N17+N29+12</f>
        <v>9598</v>
      </c>
      <c r="O18" s="3">
        <f>O17+O29+12</f>
        <v>19826</v>
      </c>
    </row>
    <row r="19" spans="1:15" s="3" customFormat="1" ht="12.75">
      <c r="A19" s="3" t="s">
        <v>28</v>
      </c>
      <c r="B19" s="3">
        <f>CEILING(B18,960)</f>
        <v>1920</v>
      </c>
      <c r="C19" s="3">
        <f>CEILING(C18,960)</f>
        <v>2880</v>
      </c>
      <c r="D19" s="3">
        <f>CEILING(D18,960)</f>
        <v>5760</v>
      </c>
      <c r="E19" s="3">
        <f>CEILING(E18,960)</f>
        <v>10560</v>
      </c>
      <c r="G19" s="3">
        <f>CEILING(G18,960)</f>
        <v>1920</v>
      </c>
      <c r="H19" s="3">
        <f>CEILING(H18,960)</f>
        <v>3840</v>
      </c>
      <c r="I19" s="3">
        <f>CEILING(I18,960)</f>
        <v>7680</v>
      </c>
      <c r="J19" s="3">
        <f>CEILING(J18,960)</f>
        <v>15360</v>
      </c>
      <c r="L19" s="3">
        <f>CEILING(L18,960)</f>
        <v>2880</v>
      </c>
      <c r="M19" s="3">
        <f>CEILING(M18,960)</f>
        <v>4800</v>
      </c>
      <c r="N19" s="3">
        <f>CEILING(N18,960)</f>
        <v>9600</v>
      </c>
      <c r="O19" s="3">
        <f>CEILING(O18,960)</f>
        <v>20160</v>
      </c>
    </row>
    <row r="20" spans="1:15" ht="12.75">
      <c r="A20" s="1" t="s">
        <v>22</v>
      </c>
      <c r="B20" s="1">
        <f>CEILING(LOG(B19/960-1,2),1)</f>
        <v>0</v>
      </c>
      <c r="C20" s="1">
        <f>CEILING(LOG(C19/960-1,2),1)</f>
        <v>1</v>
      </c>
      <c r="D20" s="1">
        <f>CEILING(LOG(D19/960-1,2),1)</f>
        <v>3</v>
      </c>
      <c r="E20" s="1">
        <f>CEILING(LOG(E19/960-1,2),1)</f>
        <v>4</v>
      </c>
      <c r="F20" s="1"/>
      <c r="G20" s="1">
        <f>CEILING(LOG(G19/960-1,2),1)</f>
        <v>0</v>
      </c>
      <c r="H20" s="1">
        <f>CEILING(LOG(H19/960-1,2),1)</f>
        <v>2</v>
      </c>
      <c r="I20" s="1">
        <f>CEILING(LOG(I19/960-1,2),1)</f>
        <v>3</v>
      </c>
      <c r="J20" s="1">
        <f>CEILING(LOG(J19/960-1,2),1)</f>
        <v>4</v>
      </c>
      <c r="K20" s="1"/>
      <c r="L20" s="1">
        <f>CEILING(LOG(L19/960-1,2),1)</f>
        <v>1</v>
      </c>
      <c r="M20" s="1">
        <f>CEILING(LOG(M19/960-1,2),1)</f>
        <v>2</v>
      </c>
      <c r="N20" s="1">
        <f>CEILING(LOG(N19/960-1,2),1)</f>
        <v>4</v>
      </c>
      <c r="O20" s="1">
        <f>CEILING(LOG(O19/960-1,2),1)</f>
        <v>5</v>
      </c>
    </row>
    <row r="21" spans="1:15" ht="12.75">
      <c r="A21" s="1" t="s">
        <v>29</v>
      </c>
      <c r="B21" s="1">
        <f>(960*(2^B20+1))</f>
        <v>1920</v>
      </c>
      <c r="C21" s="1">
        <f>(960*(2^C20+1))</f>
        <v>2880</v>
      </c>
      <c r="D21" s="1">
        <f>(960*(2^D20+1))</f>
        <v>8640</v>
      </c>
      <c r="E21" s="1">
        <f>(960*(2^E20+1))</f>
        <v>16320</v>
      </c>
      <c r="F21" s="1"/>
      <c r="G21" s="1">
        <f>(960*(2^G20+1))</f>
        <v>1920</v>
      </c>
      <c r="H21" s="1">
        <f>(960*(2^H20+1))</f>
        <v>4800</v>
      </c>
      <c r="I21" s="1">
        <f>(960*(2^I20+1))</f>
        <v>8640</v>
      </c>
      <c r="J21" s="1">
        <f>(960*(2^J20+1))</f>
        <v>16320</v>
      </c>
      <c r="K21" s="1"/>
      <c r="L21" s="1">
        <f>(960*(2^L20+1))</f>
        <v>2880</v>
      </c>
      <c r="M21" s="1">
        <f>(960*(2^M20+1))</f>
        <v>4800</v>
      </c>
      <c r="N21" s="1">
        <f>(960*(2^N20+1))</f>
        <v>16320</v>
      </c>
      <c r="O21" s="1">
        <f>(960*(2^O20+1))</f>
        <v>31680</v>
      </c>
    </row>
    <row r="22" spans="1:15" ht="12.75">
      <c r="A22" s="1" t="s">
        <v>7</v>
      </c>
      <c r="B22" s="2">
        <f>B18/B21</f>
        <v>0.5947916666666667</v>
      </c>
      <c r="C22" s="2">
        <f>C18/C21</f>
        <v>0.8368055555555556</v>
      </c>
      <c r="D22" s="2">
        <f>D18/D21</f>
        <v>0.5738425925925926</v>
      </c>
      <c r="E22" s="2">
        <f>E18/E21</f>
        <v>0.6167892156862745</v>
      </c>
      <c r="F22" s="2"/>
      <c r="G22" s="2">
        <f>G18/G21</f>
        <v>0.8447916666666667</v>
      </c>
      <c r="H22" s="2">
        <f>H18/H21</f>
        <v>0.7354166666666667</v>
      </c>
      <c r="I22" s="2">
        <f>I18/I21</f>
        <v>0.8516203703703704</v>
      </c>
      <c r="J22" s="2">
        <f>J18/J21</f>
        <v>0.9207107843137254</v>
      </c>
      <c r="K22" s="2"/>
      <c r="L22" s="2">
        <f>L18/L21</f>
        <v>0.6743055555555556</v>
      </c>
      <c r="M22" s="2">
        <f>M18/M21</f>
        <v>0.9354166666666667</v>
      </c>
      <c r="N22" s="2">
        <f>N18/N21</f>
        <v>0.5881127450980392</v>
      </c>
      <c r="O22" s="2">
        <f>O18/O21</f>
        <v>0.625820707070707</v>
      </c>
    </row>
    <row r="25" spans="1:15" ht="12.75">
      <c r="A25" t="s">
        <v>25</v>
      </c>
      <c r="B25">
        <f>2+1+4+2+1+1+2</f>
        <v>13</v>
      </c>
      <c r="C25">
        <f aca="true" t="shared" si="5" ref="C25:O25">2+1+4+2+1+1+2</f>
        <v>13</v>
      </c>
      <c r="D25">
        <f t="shared" si="5"/>
        <v>13</v>
      </c>
      <c r="E25">
        <f t="shared" si="5"/>
        <v>13</v>
      </c>
      <c r="G25">
        <f t="shared" si="5"/>
        <v>13</v>
      </c>
      <c r="H25">
        <f t="shared" si="5"/>
        <v>13</v>
      </c>
      <c r="I25">
        <f t="shared" si="5"/>
        <v>13</v>
      </c>
      <c r="J25">
        <f t="shared" si="5"/>
        <v>13</v>
      </c>
      <c r="L25">
        <f t="shared" si="5"/>
        <v>13</v>
      </c>
      <c r="M25">
        <f t="shared" si="5"/>
        <v>13</v>
      </c>
      <c r="N25">
        <f t="shared" si="5"/>
        <v>13</v>
      </c>
      <c r="O25">
        <f t="shared" si="5"/>
        <v>13</v>
      </c>
    </row>
    <row r="26" spans="1:15" ht="12.75">
      <c r="A26" t="s">
        <v>8</v>
      </c>
      <c r="B26">
        <v>6</v>
      </c>
      <c r="C26">
        <v>6</v>
      </c>
      <c r="D26">
        <v>6</v>
      </c>
      <c r="E26">
        <v>6</v>
      </c>
      <c r="G26">
        <v>6</v>
      </c>
      <c r="H26">
        <v>6</v>
      </c>
      <c r="I26">
        <v>6</v>
      </c>
      <c r="J26">
        <v>6</v>
      </c>
      <c r="L26">
        <v>6</v>
      </c>
      <c r="M26">
        <v>6</v>
      </c>
      <c r="N26">
        <v>6</v>
      </c>
      <c r="O26">
        <v>6</v>
      </c>
    </row>
    <row r="27" spans="1:15" ht="12.75">
      <c r="A27" t="s">
        <v>9</v>
      </c>
      <c r="B27">
        <v>4</v>
      </c>
      <c r="C27">
        <v>4</v>
      </c>
      <c r="D27">
        <v>4</v>
      </c>
      <c r="E27">
        <v>4</v>
      </c>
      <c r="G27">
        <v>4</v>
      </c>
      <c r="H27">
        <v>4</v>
      </c>
      <c r="I27">
        <v>4</v>
      </c>
      <c r="J27">
        <v>4</v>
      </c>
      <c r="L27">
        <v>4</v>
      </c>
      <c r="M27">
        <v>4</v>
      </c>
      <c r="N27">
        <v>4</v>
      </c>
      <c r="O27">
        <v>4</v>
      </c>
    </row>
    <row r="28" spans="1:15" ht="12.75">
      <c r="A28" t="s">
        <v>27</v>
      </c>
      <c r="B28">
        <f>SUM(B25:B27)</f>
        <v>23</v>
      </c>
      <c r="C28">
        <f>SUM(C25:C27)</f>
        <v>23</v>
      </c>
      <c r="D28">
        <f>SUM(D25:D27)</f>
        <v>23</v>
      </c>
      <c r="E28">
        <f>SUM(E25:E27)</f>
        <v>23</v>
      </c>
      <c r="G28">
        <f>SUM(G25:G27)</f>
        <v>23</v>
      </c>
      <c r="H28">
        <f>SUM(H25:H27)</f>
        <v>23</v>
      </c>
      <c r="I28">
        <f>SUM(I25:I27)</f>
        <v>23</v>
      </c>
      <c r="J28">
        <f>SUM(J25:J27)</f>
        <v>23</v>
      </c>
      <c r="L28">
        <f>SUM(L25:L27)</f>
        <v>23</v>
      </c>
      <c r="M28">
        <f>SUM(M25:M27)</f>
        <v>23</v>
      </c>
      <c r="N28">
        <f>SUM(N25:N27)</f>
        <v>23</v>
      </c>
      <c r="O28">
        <f>SUM(O25:O27)</f>
        <v>23</v>
      </c>
    </row>
    <row r="29" spans="1:15" ht="12.75">
      <c r="A29" t="s">
        <v>19</v>
      </c>
      <c r="B29">
        <f>B28*2</f>
        <v>46</v>
      </c>
      <c r="C29">
        <f aca="true" t="shared" si="6" ref="C29:O29">C28*2</f>
        <v>46</v>
      </c>
      <c r="D29">
        <f t="shared" si="6"/>
        <v>46</v>
      </c>
      <c r="E29">
        <f t="shared" si="6"/>
        <v>46</v>
      </c>
      <c r="G29">
        <f t="shared" si="6"/>
        <v>46</v>
      </c>
      <c r="H29">
        <f t="shared" si="6"/>
        <v>46</v>
      </c>
      <c r="I29">
        <f t="shared" si="6"/>
        <v>46</v>
      </c>
      <c r="J29">
        <f t="shared" si="6"/>
        <v>46</v>
      </c>
      <c r="L29">
        <f t="shared" si="6"/>
        <v>46</v>
      </c>
      <c r="M29">
        <f t="shared" si="6"/>
        <v>46</v>
      </c>
      <c r="N29">
        <f t="shared" si="6"/>
        <v>46</v>
      </c>
      <c r="O29">
        <f t="shared" si="6"/>
        <v>46</v>
      </c>
    </row>
    <row r="30" spans="1:15" ht="12.75">
      <c r="A30" t="s">
        <v>15</v>
      </c>
      <c r="B30">
        <f>B29+20</f>
        <v>66</v>
      </c>
      <c r="C30">
        <f>C29+20</f>
        <v>66</v>
      </c>
      <c r="D30">
        <f>D29+20</f>
        <v>66</v>
      </c>
      <c r="E30">
        <f>E29+20</f>
        <v>66</v>
      </c>
      <c r="G30">
        <f>G29+20</f>
        <v>66</v>
      </c>
      <c r="H30">
        <f>H29+20</f>
        <v>66</v>
      </c>
      <c r="I30">
        <f>I29+20</f>
        <v>66</v>
      </c>
      <c r="J30">
        <f>J29+20</f>
        <v>66</v>
      </c>
      <c r="L30">
        <f>L29+20</f>
        <v>66</v>
      </c>
      <c r="M30">
        <f>M29+20</f>
        <v>66</v>
      </c>
      <c r="N30">
        <f>N29+20</f>
        <v>66</v>
      </c>
      <c r="O30">
        <f>O29+20</f>
        <v>66</v>
      </c>
    </row>
    <row r="31" spans="1:15" s="1" customFormat="1" ht="12.75">
      <c r="A31" s="1" t="s">
        <v>20</v>
      </c>
      <c r="B31" s="1">
        <f>B18/B30</f>
        <v>17.303030303030305</v>
      </c>
      <c r="C31" s="1">
        <f aca="true" t="shared" si="7" ref="C31:O31">C18/C30</f>
        <v>36.515151515151516</v>
      </c>
      <c r="D31" s="1">
        <f t="shared" si="7"/>
        <v>75.12121212121212</v>
      </c>
      <c r="E31" s="1">
        <f t="shared" si="7"/>
        <v>152.5151515151515</v>
      </c>
      <c r="G31" s="1">
        <f t="shared" si="7"/>
        <v>24.575757575757574</v>
      </c>
      <c r="H31" s="1">
        <f t="shared" si="7"/>
        <v>53.484848484848484</v>
      </c>
      <c r="I31" s="1">
        <f t="shared" si="7"/>
        <v>111.48484848484848</v>
      </c>
      <c r="J31" s="1">
        <f t="shared" si="7"/>
        <v>227.66666666666666</v>
      </c>
      <c r="L31" s="1">
        <f t="shared" si="7"/>
        <v>29.424242424242426</v>
      </c>
      <c r="M31" s="1">
        <f t="shared" si="7"/>
        <v>68.03030303030303</v>
      </c>
      <c r="N31" s="1">
        <f t="shared" si="7"/>
        <v>145.42424242424244</v>
      </c>
      <c r="O31" s="1">
        <f t="shared" si="7"/>
        <v>300.3939393939394</v>
      </c>
    </row>
    <row r="34" ht="12.75">
      <c r="A34" t="s">
        <v>10</v>
      </c>
    </row>
    <row r="35" ht="12.75">
      <c r="A35" t="s">
        <v>12</v>
      </c>
    </row>
    <row r="36" ht="12.75">
      <c r="A36" t="s">
        <v>16</v>
      </c>
    </row>
    <row r="37" ht="12.75">
      <c r="A37" t="s">
        <v>24</v>
      </c>
    </row>
    <row r="38" ht="12.75">
      <c r="A38" t="s">
        <v>18</v>
      </c>
    </row>
    <row r="39" ht="12.75">
      <c r="A39" t="s">
        <v>14</v>
      </c>
    </row>
    <row r="40" ht="12.75">
      <c r="A40" t="s">
        <v>26</v>
      </c>
    </row>
    <row r="41" ht="12.75">
      <c r="A41" t="s">
        <v>23</v>
      </c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CompXs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2004-12-20T14:56:40Z</cp:lastPrinted>
  <dcterms:created xsi:type="dcterms:W3CDTF">2004-12-03T11:31:38Z</dcterms:created>
  <dcterms:modified xsi:type="dcterms:W3CDTF">2004-12-20T14:57:35Z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340514105</vt:i4>
  </property>
  <property fmtid="{D5CDD505-2E9C-101B-9397-08002B2CF9AE}" pid="3" name="_EmailSubject">
    <vt:lpwstr>15-04-0690-01-004b-csma-ca-in-non-beacon-enabled-pans.xls</vt:lpwstr>
  </property>
  <property fmtid="{D5CDD505-2E9C-101B-9397-08002B2CF9AE}" pid="4" name="_AuthorEmail">
    <vt:lpwstr>pbeecher@compxs.com</vt:lpwstr>
  </property>
  <property fmtid="{D5CDD505-2E9C-101B-9397-08002B2CF9AE}" pid="5" name="_AuthorEmailDisplayName">
    <vt:lpwstr>Phil Beecher</vt:lpwstr>
  </property>
</Properties>
</file>