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3095" windowHeight="13080" activeTab="1"/>
  </bookViews>
  <sheets>
    <sheet name="Cover" sheetId="1" r:id="rId1"/>
    <sheet name="Computation" sheetId="2" r:id="rId2"/>
    <sheet name="Sheet3" sheetId="3" r:id="rId3"/>
  </sheets>
  <definedNames>
    <definedName name="_xlnm.Print_Area" localSheetId="1">'Computation'!$A$2:$C$50</definedName>
  </definedNames>
  <calcPr fullCalcOnLoad="1"/>
</workbook>
</file>

<file path=xl/sharedStrings.xml><?xml version="1.0" encoding="utf-8"?>
<sst xmlns="http://schemas.openxmlformats.org/spreadsheetml/2006/main" count="82" uniqueCount="82">
  <si>
    <r>
      <t>c</t>
    </r>
    <r>
      <rPr>
        <sz val="10"/>
        <rFont val="Times New Roman"/>
        <family val="1"/>
      </rPr>
      <t>, speed of light (m/s)</t>
    </r>
  </si>
  <si>
    <r>
      <t>T</t>
    </r>
    <r>
      <rPr>
        <sz val="10"/>
        <rFont val="Times New Roman"/>
        <family val="1"/>
      </rPr>
      <t>, temperature, (°K)</t>
    </r>
  </si>
  <si>
    <r>
      <t>K</t>
    </r>
    <r>
      <rPr>
        <sz val="10"/>
        <rFont val="Times New Roman"/>
        <family val="1"/>
      </rPr>
      <t>, Boltzmann's constant, (w s/°K)</t>
    </r>
  </si>
  <si>
    <t>Computations for each link distance</t>
  </si>
  <si>
    <t>Total path loss from source to target link distance (dB)</t>
  </si>
  <si>
    <t>Watts to mW ( Boltzmann is in Watts &amp; dBm is mW)</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</si>
  <si>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</si>
  <si>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</si>
  <si>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</si>
  <si>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</si>
  <si>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</si>
  <si>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</si>
  <si>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</si>
  <si>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</si>
  <si>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</si>
  <si>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</si>
  <si>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</si>
  <si>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</si>
  <si>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</si>
  <si>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</si>
  <si>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Vern Brethour</t>
  </si>
  <si>
    <t>Voice: (256) 428-6331</t>
  </si>
  <si>
    <t>Time Domain Corp.</t>
  </si>
  <si>
    <t>7057 Old Madison Pike; Suite 250</t>
  </si>
  <si>
    <t>E-mail: vern.brethour@timedomain.com</t>
  </si>
  <si>
    <t>Fax: (256) 922-0387</t>
  </si>
  <si>
    <t>Huntsville, Alabama 35806; USA</t>
  </si>
  <si>
    <t>[802.15.4a]</t>
  </si>
  <si>
    <t>Extra path loss getting from 1 m to target link distance  (dBm)</t>
  </si>
  <si>
    <t>Target link distance (Meters)</t>
  </si>
  <si>
    <t>RX Power attiving at receiver during symbol on time (dBm)</t>
  </si>
  <si>
    <t>link margine for Zafer's leading edge work</t>
  </si>
  <si>
    <t>Do we have enough margine to make this link work?</t>
  </si>
  <si>
    <t>Ranging distance link estimator.</t>
  </si>
  <si>
    <t>Add Rx bandwidth to "per Hz noise floor" get "noise power in band" (dBm)</t>
  </si>
  <si>
    <t>IEEE P802.15-05-xxxx-00-004a</t>
  </si>
  <si>
    <t>[July 14, 2005]</t>
  </si>
  <si>
    <t>looking at the sub-GHz situation</t>
  </si>
  <si>
    <t>To assist IEEE 802.15 Task Group 4a</t>
  </si>
  <si>
    <r>
      <t>f</t>
    </r>
    <r>
      <rPr>
        <i/>
        <vertAlign val="subscript"/>
        <sz val="10"/>
        <rFont val="Times New Roman"/>
        <family val="1"/>
      </rPr>
      <t>c</t>
    </r>
    <r>
      <rPr>
        <sz val="10"/>
        <rFont val="Times New Roman"/>
        <family val="1"/>
      </rPr>
      <t>, Sub-band Center Frequency, (GHz)</t>
    </r>
  </si>
  <si>
    <t>FCC Allowed Energy Density (dBm/MHz)</t>
  </si>
  <si>
    <t>Occupied Transmit Bandwidth  (MHz)</t>
  </si>
  <si>
    <t>Target Range (meters)</t>
  </si>
  <si>
    <t>Surface Area of a sphere {range} meters in diameter (meters squared)</t>
  </si>
  <si>
    <t>Wavelegnth At Center Frequency (meters)</t>
  </si>
  <si>
    <t>Best Case Antenna Capture Cross-section (meters squared)</t>
  </si>
  <si>
    <t>Best Case Path Loss At Target Range</t>
  </si>
  <si>
    <t>Realistic Antenna Length (meters)</t>
  </si>
  <si>
    <t>Capture Cross-section of the Realistic Antenna (meters squared)</t>
  </si>
  <si>
    <t>Extra Loss For Not Using A Full Wavelegnth Antenna(dB)</t>
  </si>
  <si>
    <t>Path Loss Including The Small Antanna (dB)</t>
  </si>
  <si>
    <t>Convert the Occupied Bandwidth to dB</t>
  </si>
  <si>
    <t>Pulses Per Doublet</t>
  </si>
  <si>
    <t>Doublets Per Symbol</t>
  </si>
  <si>
    <t>Pulses Per Symbol</t>
  </si>
  <si>
    <t>Total Symbols Per Second</t>
  </si>
  <si>
    <t>Total Pulses Per Second</t>
  </si>
  <si>
    <t>Pulse On Time (ns)</t>
  </si>
  <si>
    <t>Waveform Off Time Every Second</t>
  </si>
  <si>
    <t>Total Duty Cycle Off Time To On Time Every Second</t>
  </si>
  <si>
    <t>Duty Cycle Gain For The Pulses (over the continous average) (db)</t>
  </si>
  <si>
    <t>Transmit Power During The Actual Pulse Active Time</t>
  </si>
  <si>
    <t>Tx Power Backoff To Account For Non-flat Spectrum (dB)</t>
  </si>
  <si>
    <t>Received Power (during a pulse) dBm</t>
  </si>
  <si>
    <t>Processing Gain of a Symbol Over A Single Pulse</t>
  </si>
  <si>
    <t>Received Power in a Symbol (dBm)</t>
  </si>
  <si>
    <t>Difference Between Degrees K and Degrees C</t>
  </si>
  <si>
    <t>Assumption For System Temp (degrees C)</t>
  </si>
  <si>
    <t>Thermal Noise At System Temperature (watt seconds)</t>
  </si>
  <si>
    <t>Thermal Noise Floor (dBm/Hz)</t>
  </si>
  <si>
    <t xml:space="preserve"> Rx Front-end Noise Figure (dB)</t>
  </si>
  <si>
    <t>Receiver AWGN Noise Floor Density (dBm/Hz)</t>
  </si>
  <si>
    <t>Excess Width Of The Receive Filter Over The TX Bandwidth</t>
  </si>
  <si>
    <t>3dB Bandwidth Of The Rx Baseband Filter (MHz)</t>
  </si>
  <si>
    <t>Rx Bandwidth (needs to be Hz, not MHz)  Converted to dB</t>
  </si>
  <si>
    <t>Signal-to-noise On A Per Symbol Basis (dBm)</t>
  </si>
  <si>
    <t>Required S/N For Reliable Acquisition (dB)</t>
  </si>
  <si>
    <t>Implementation Loss (dB)</t>
  </si>
  <si>
    <t>Extra Environmental Noise Over The Thermal AWGN</t>
  </si>
  <si>
    <t>Link Margin</t>
  </si>
  <si>
    <t>Long Term Average Transmit Power (dBm)</t>
  </si>
  <si>
    <t>Sub-GHz Link Budget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</si>
</sst>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mmmm\ yyyy"/>
    <numFmt numFmtId="166" formatCode="_(* #,##0.000_);_(* \(#,##0.000\);_(* &quot;-&quot;??_);_(@_)"/>
    <numFmt numFmtId="167" formatCode="_(* #,##0.0000_);_(* \(#,##0.0000\);_(* &quot;-&quot;??_);_(@_)"/>
    <numFmt numFmtId="168" formatCode="_(* #,##0.00000_);_(* \(#,##0.00000\);_(* &quot;-&quot;??_);_(@_)"/>
    <numFmt numFmtId="169" formatCode="_(* #,##0.0_);_(* \(#,##0.0\);_(* &quot;-&quot;??_);_(@_)"/>
    <numFmt numFmtId="170" formatCode="_(* #,##0_);_(* \(#,##0\);_(* &quot;-&quot;??_);_(@_)"/>
  </numFmts>
  <fonts count="14">
    <font>
      <sz val="10"/>
      <name val="Arial"/>
      <family val="0"/>
    </font>
    <font>
      <b/>
      <sz val="10"/>
      <name val="Arial"/>
      <family val="2"/>
    </font>
    <font>
      <i/>
      <vertAlign val="subscript"/>
      <sz val="10"/>
      <name val="Times New Roman"/>
      <family val="1"/>
    </font>
    <font>
      <sz val="10"/>
      <name val="Times New Roman"/>
      <family val="1"/>
    </font>
    <font>
      <sz val="16"/>
      <name val="Arial"/>
      <family val="2"/>
    </font>
    <font>
      <b/>
      <sz val="2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0"/>
    </font>
    <font>
      <u val="single"/>
      <sz val="10"/>
      <color indexed="36"/>
      <name val="Arial"/>
      <family val="0"/>
    </font>
    <font>
      <sz val="10"/>
      <color indexed="10"/>
      <name val="Arial"/>
      <family val="2"/>
    </font>
  </fonts>
  <fills count="3">
    <fill>
      <patternFill/>
    </fill>
    <fill>
      <patternFill patternType="gray125"/>
    </fill>
    <fill>
      <patternFill patternType="solid">
        <fgColor indexed="43"/>
        <bgColor indexed="64"/>
      </patternFill>
    </fill>
  </fills>
  <borders count="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Alignment="1">
      <alignment horizontal="right"/>
    </xf>
    <xf numFmtId="0" fontId="1" fillId="0" borderId="1" xfId="0" applyFont="1" applyBorder="1" applyAlignment="1">
      <alignment horizontal="center"/>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1" xfId="0" applyFont="1" applyBorder="1" applyAlignment="1">
      <alignment horizontal="right"/>
    </xf>
    <xf numFmtId="165" fontId="6" fillId="0" borderId="0" xfId="0" applyNumberFormat="1" applyFont="1" applyAlignment="1" quotePrefix="1">
      <alignment horizontal="left"/>
    </xf>
    <xf numFmtId="0" fontId="7" fillId="0" borderId="0" xfId="0" applyFont="1" applyAlignment="1">
      <alignment/>
    </xf>
    <xf numFmtId="0" fontId="6" fillId="0" borderId="0" xfId="0" applyFont="1" applyAlignment="1">
      <alignment horizontal="right"/>
    </xf>
    <xf numFmtId="0" fontId="8" fillId="0" borderId="0" xfId="0" applyFont="1" applyAlignment="1">
      <alignment horizontal="center"/>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0" xfId="0" applyFont="1" applyAlignment="1">
      <alignment vertical="top" wrapText="1"/>
    </xf>
    <xf numFmtId="0" fontId="9" fillId="0" borderId="1" xfId="0" applyFont="1" applyBorder="1" applyAlignment="1">
      <alignment vertical="top" wrapText="1"/>
    </xf>
    <xf numFmtId="0" fontId="0" fillId="0" borderId="1" xfId="0" applyBorder="1" applyAlignment="1">
      <alignment vertical="top" wrapText="1"/>
    </xf>
    <xf numFmtId="0" fontId="9" fillId="0" borderId="0" xfId="0" applyFont="1" applyAlignment="1">
      <alignment horizontal="left"/>
    </xf>
    <xf numFmtId="0" fontId="0" fillId="0" borderId="0" xfId="0" applyFill="1" applyBorder="1" applyAlignment="1">
      <alignment horizontal="right"/>
    </xf>
    <xf numFmtId="0" fontId="0" fillId="0" borderId="0" xfId="0" applyFill="1" applyBorder="1" applyAlignment="1">
      <alignment/>
    </xf>
    <xf numFmtId="0" fontId="0" fillId="2" borderId="0" xfId="0" applyFill="1" applyAlignment="1">
      <alignment horizontal="center"/>
    </xf>
    <xf numFmtId="0" fontId="0" fillId="0" borderId="0" xfId="0" applyFill="1" applyAlignment="1">
      <alignment horizontal="center"/>
    </xf>
    <xf numFmtId="0" fontId="4" fillId="0" borderId="0" xfId="0" applyFont="1" applyBorder="1" applyAlignment="1">
      <alignment horizontal="right"/>
    </xf>
    <xf numFmtId="0" fontId="0" fillId="0" borderId="0" xfId="0" applyBorder="1" applyAlignment="1">
      <alignment horizontal="center"/>
    </xf>
    <xf numFmtId="0" fontId="0" fillId="0" borderId="0" xfId="0" applyFont="1" applyBorder="1" applyAlignment="1">
      <alignment horizontal="right"/>
    </xf>
    <xf numFmtId="0" fontId="0" fillId="0" borderId="0" xfId="0" applyBorder="1" applyAlignment="1">
      <alignment horizontal="left"/>
    </xf>
    <xf numFmtId="0" fontId="0" fillId="0" borderId="0" xfId="0" applyBorder="1" applyAlignment="1">
      <alignment/>
    </xf>
    <xf numFmtId="0" fontId="0" fillId="0" borderId="0" xfId="0" applyFill="1" applyAlignment="1">
      <alignment horizontal="right"/>
    </xf>
    <xf numFmtId="0" fontId="0" fillId="0" borderId="0" xfId="0" applyFill="1" applyAlignment="1">
      <alignment/>
    </xf>
    <xf numFmtId="0" fontId="1" fillId="0" borderId="0" xfId="0" applyFont="1" applyFill="1" applyBorder="1" applyAlignment="1">
      <alignment horizontal="center"/>
    </xf>
    <xf numFmtId="9" fontId="0" fillId="0" borderId="0" xfId="21" applyBorder="1" applyAlignment="1">
      <alignment horizontal="right"/>
    </xf>
    <xf numFmtId="0" fontId="13" fillId="0" borderId="0" xfId="0" applyFont="1" applyBorder="1" applyAlignment="1">
      <alignment/>
    </xf>
    <xf numFmtId="0" fontId="9" fillId="0" borderId="4" xfId="0" applyFont="1" applyBorder="1" applyAlignment="1">
      <alignment vertical="top" wrapText="1"/>
    </xf>
    <xf numFmtId="0" fontId="9" fillId="0" borderId="3" xfId="0" applyFont="1" applyBorder="1" applyAlignment="1">
      <alignment vertical="top" wrapText="1"/>
    </xf>
    <xf numFmtId="0" fontId="9" fillId="0" borderId="0" xfId="0" applyFont="1" applyBorder="1" applyAlignment="1">
      <alignment vertical="top" wrapText="1"/>
    </xf>
    <xf numFmtId="0" fontId="9" fillId="0" borderId="1" xfId="0" applyFont="1" applyBorder="1" applyAlignment="1">
      <alignment vertical="top" wrapText="1"/>
    </xf>
    <xf numFmtId="0" fontId="10" fillId="0" borderId="0" xfId="0" applyFont="1" applyBorder="1" applyAlignment="1">
      <alignment vertical="top" wrapText="1"/>
    </xf>
    <xf numFmtId="0" fontId="8" fillId="0" borderId="4" xfId="0" applyFont="1" applyBorder="1" applyAlignment="1">
      <alignment vertical="top" wrapText="1"/>
    </xf>
    <xf numFmtId="0" fontId="5" fillId="0" borderId="0" xfId="0" applyFont="1" applyBorder="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showGridLines="0" workbookViewId="0" topLeftCell="B1">
      <selection activeCell="B1" sqref="B1"/>
    </sheetView>
  </sheetViews>
  <sheetFormatPr defaultColWidth="9.140625" defaultRowHeight="12.75"/>
  <cols>
    <col min="1" max="1" width="2.57421875" style="0" customWidth="1"/>
    <col min="2" max="2" width="16.140625" style="0" customWidth="1"/>
    <col min="3" max="3" width="33.28125" style="0" customWidth="1"/>
    <col min="4" max="4" width="66.7109375" style="0" customWidth="1"/>
    <col min="5" max="5" width="17.8515625" style="0" customWidth="1"/>
  </cols>
  <sheetData>
    <row r="1" spans="2:4" ht="26.25">
      <c r="B1" s="7">
        <v>38547</v>
      </c>
      <c r="C1" s="8"/>
      <c r="D1" s="9" t="s">
        <v>35</v>
      </c>
    </row>
    <row r="3" ht="18.75">
      <c r="C3" s="10" t="s">
        <v>6</v>
      </c>
    </row>
    <row r="4" ht="18.75">
      <c r="C4" s="10" t="s">
        <v>7</v>
      </c>
    </row>
    <row r="5" ht="18.75">
      <c r="B5" s="10"/>
    </row>
    <row r="6" spans="2:4" ht="15.75">
      <c r="B6" s="11" t="s">
        <v>8</v>
      </c>
      <c r="C6" s="31" t="s">
        <v>9</v>
      </c>
      <c r="D6" s="31"/>
    </row>
    <row r="7" spans="2:4" ht="18.75">
      <c r="B7" s="11" t="s">
        <v>10</v>
      </c>
      <c r="C7" s="36" t="s">
        <v>33</v>
      </c>
      <c r="D7" s="36"/>
    </row>
    <row r="8" spans="2:4" ht="20.25" customHeight="1">
      <c r="B8" s="11" t="s">
        <v>11</v>
      </c>
      <c r="C8" s="31" t="s">
        <v>36</v>
      </c>
      <c r="D8" s="31"/>
    </row>
    <row r="9" spans="2:4" ht="13.5" customHeight="1">
      <c r="B9" s="32" t="s">
        <v>12</v>
      </c>
      <c r="C9" s="13" t="s">
        <v>20</v>
      </c>
      <c r="D9" s="11" t="s">
        <v>21</v>
      </c>
    </row>
    <row r="10" spans="2:4" ht="15" customHeight="1">
      <c r="B10" s="33"/>
      <c r="C10" s="13" t="s">
        <v>22</v>
      </c>
      <c r="D10" s="13" t="s">
        <v>25</v>
      </c>
    </row>
    <row r="11" spans="2:4" ht="16.5" customHeight="1">
      <c r="B11" s="33"/>
      <c r="C11" s="13" t="s">
        <v>23</v>
      </c>
      <c r="D11" s="13" t="s">
        <v>24</v>
      </c>
    </row>
    <row r="12" spans="2:4" ht="18" customHeight="1">
      <c r="B12" s="34"/>
      <c r="C12" s="13" t="s">
        <v>26</v>
      </c>
      <c r="D12" s="15"/>
    </row>
    <row r="13" spans="2:4" ht="21" customHeight="1">
      <c r="B13" s="32" t="s">
        <v>13</v>
      </c>
      <c r="C13" s="32" t="s">
        <v>27</v>
      </c>
      <c r="D13" s="32"/>
    </row>
    <row r="14" spans="2:4" ht="15.75" hidden="1">
      <c r="B14" s="33"/>
      <c r="C14" s="35"/>
      <c r="D14" s="35"/>
    </row>
    <row r="15" spans="2:3" ht="15.75" hidden="1">
      <c r="B15" s="34"/>
      <c r="C15" s="16"/>
    </row>
    <row r="16" spans="2:4" ht="22.5" customHeight="1">
      <c r="B16" s="11" t="s">
        <v>14</v>
      </c>
      <c r="C16" s="31" t="s">
        <v>37</v>
      </c>
      <c r="D16" s="31"/>
    </row>
    <row r="17" spans="2:4" ht="21" customHeight="1">
      <c r="B17" s="11" t="s">
        <v>15</v>
      </c>
      <c r="C17" s="31" t="s">
        <v>38</v>
      </c>
      <c r="D17" s="31"/>
    </row>
    <row r="18" spans="2:4" ht="65.25" customHeight="1">
      <c r="B18" s="12" t="s">
        <v>16</v>
      </c>
      <c r="C18" s="31" t="s">
        <v>17</v>
      </c>
      <c r="D18" s="31"/>
    </row>
    <row r="19" spans="2:4" ht="37.5" customHeight="1">
      <c r="B19" s="14" t="s">
        <v>18</v>
      </c>
      <c r="C19" s="31" t="s">
        <v>19</v>
      </c>
      <c r="D19" s="31"/>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H114"/>
  <sheetViews>
    <sheetView tabSelected="1" workbookViewId="0" topLeftCell="A1">
      <selection activeCell="C12" sqref="C12"/>
    </sheetView>
  </sheetViews>
  <sheetFormatPr defaultColWidth="9.140625" defaultRowHeight="12.75"/>
  <cols>
    <col min="1" max="1" width="63.7109375" style="0" customWidth="1"/>
    <col min="2" max="2" width="11.57421875" style="0" bestFit="1" customWidth="1"/>
    <col min="3" max="3" width="10.28125" style="0" customWidth="1"/>
    <col min="4" max="4" width="10.28125" style="0" bestFit="1" customWidth="1"/>
    <col min="5" max="5" width="10.421875" style="0" customWidth="1"/>
    <col min="6" max="10" width="9.28125" style="0" bestFit="1" customWidth="1"/>
    <col min="11" max="11" width="11.00390625" style="0" bestFit="1" customWidth="1"/>
    <col min="12" max="15" width="9.28125" style="0" bestFit="1" customWidth="1"/>
  </cols>
  <sheetData>
    <row r="1" spans="1:5" ht="6.75" customHeight="1">
      <c r="A1" s="4"/>
      <c r="B1" s="4"/>
      <c r="C1" s="4"/>
      <c r="D1" s="4"/>
      <c r="E1" s="4"/>
    </row>
    <row r="2" spans="1:24" ht="26.25">
      <c r="A2" s="21" t="s">
        <v>81</v>
      </c>
      <c r="B2" s="22"/>
      <c r="C2" s="4"/>
      <c r="D2" s="37"/>
      <c r="E2" s="37"/>
      <c r="F2" s="37"/>
      <c r="G2" s="37"/>
      <c r="H2" s="37"/>
      <c r="I2" s="37"/>
      <c r="J2" s="37"/>
      <c r="K2" s="37"/>
      <c r="L2" s="4"/>
      <c r="M2" s="4"/>
      <c r="N2" s="4"/>
      <c r="O2" s="4"/>
      <c r="S2" s="4"/>
      <c r="T2" s="4"/>
      <c r="U2" s="4"/>
      <c r="V2" s="4"/>
      <c r="W2" s="4"/>
      <c r="X2" s="4"/>
    </row>
    <row r="3" spans="1:24" ht="6.75" customHeight="1">
      <c r="A3" s="4"/>
      <c r="B3" s="4"/>
      <c r="C3" s="4"/>
      <c r="D3" s="4"/>
      <c r="E3" s="4"/>
      <c r="F3" s="4"/>
      <c r="G3" s="4"/>
      <c r="H3" s="4"/>
      <c r="I3" s="4"/>
      <c r="J3" s="4"/>
      <c r="K3" s="4"/>
      <c r="L3" s="4"/>
      <c r="M3" s="4"/>
      <c r="N3" s="4"/>
      <c r="O3" s="4"/>
      <c r="S3" s="4"/>
      <c r="T3" s="4"/>
      <c r="U3" s="4"/>
      <c r="V3" s="4"/>
      <c r="W3" s="4"/>
      <c r="X3" s="4"/>
    </row>
    <row r="4" spans="1:242" ht="14.25">
      <c r="A4" s="5" t="s">
        <v>39</v>
      </c>
      <c r="B4" s="4">
        <v>0.4</v>
      </c>
      <c r="C4" s="4"/>
      <c r="D4" s="4"/>
      <c r="E4" s="4"/>
      <c r="F4" s="1"/>
      <c r="G4" s="4"/>
      <c r="H4" s="4"/>
      <c r="I4" s="5"/>
      <c r="L4" s="5"/>
      <c r="M4" s="4"/>
      <c r="N4" s="4"/>
      <c r="O4" s="5"/>
      <c r="P4" s="5"/>
      <c r="Q4" s="4"/>
      <c r="R4" s="4"/>
      <c r="S4" s="5"/>
      <c r="T4" s="4"/>
      <c r="U4" s="4"/>
      <c r="V4" s="5"/>
      <c r="W4" s="4"/>
      <c r="X4" s="5"/>
      <c r="Y4" s="4"/>
      <c r="Z4" s="4"/>
      <c r="AA4" s="1"/>
      <c r="AB4" s="3"/>
      <c r="AC4" s="3"/>
      <c r="AD4" s="1"/>
      <c r="AF4" s="5"/>
      <c r="AG4" s="4"/>
      <c r="AH4" s="4"/>
      <c r="AI4" s="1"/>
      <c r="AJ4" s="3"/>
      <c r="AK4" s="3"/>
      <c r="AL4" s="1"/>
      <c r="AN4" s="5"/>
      <c r="AO4" s="4"/>
      <c r="AP4" s="4"/>
      <c r="AQ4" s="1"/>
      <c r="AR4" s="3"/>
      <c r="AS4" s="3"/>
      <c r="AT4" s="1"/>
      <c r="AV4" s="5"/>
      <c r="AW4" s="4"/>
      <c r="AX4" s="4"/>
      <c r="AY4" s="1"/>
      <c r="AZ4" s="3"/>
      <c r="BA4" s="3"/>
      <c r="BB4" s="1"/>
      <c r="BD4" s="5"/>
      <c r="BE4" s="4"/>
      <c r="BF4" s="4"/>
      <c r="BG4" s="1"/>
      <c r="BH4" s="3"/>
      <c r="BI4" s="3"/>
      <c r="BJ4" s="1"/>
      <c r="BL4" s="5"/>
      <c r="BM4" s="4"/>
      <c r="BN4" s="4"/>
      <c r="BO4" s="1"/>
      <c r="BP4" s="3"/>
      <c r="BQ4" s="3"/>
      <c r="BR4" s="1"/>
      <c r="BT4" s="5"/>
      <c r="BU4" s="4"/>
      <c r="BV4" s="4"/>
      <c r="BW4" s="1"/>
      <c r="BX4" s="3"/>
      <c r="BY4" s="3"/>
      <c r="BZ4" s="1"/>
      <c r="CB4" s="5"/>
      <c r="CC4" s="4"/>
      <c r="CD4" s="4"/>
      <c r="CE4" s="1"/>
      <c r="CF4" s="3"/>
      <c r="CG4" s="3"/>
      <c r="CH4" s="1"/>
      <c r="CJ4" s="5"/>
      <c r="CK4" s="4"/>
      <c r="CL4" s="4"/>
      <c r="CM4" s="1"/>
      <c r="CN4" s="3"/>
      <c r="CO4" s="3"/>
      <c r="CP4" s="1"/>
      <c r="CR4" s="5"/>
      <c r="CS4" s="4"/>
      <c r="CT4" s="4"/>
      <c r="CU4" s="1"/>
      <c r="CV4" s="3"/>
      <c r="CW4" s="3"/>
      <c r="CX4" s="1"/>
      <c r="CZ4" s="5"/>
      <c r="DA4" s="4"/>
      <c r="DB4" s="4"/>
      <c r="DC4" s="1"/>
      <c r="DD4" s="3"/>
      <c r="DE4" s="3"/>
      <c r="DF4" s="1"/>
      <c r="DH4" s="5"/>
      <c r="DI4" s="4"/>
      <c r="DJ4" s="4"/>
      <c r="DK4" s="1"/>
      <c r="DL4" s="3"/>
      <c r="DM4" s="3"/>
      <c r="DN4" s="1"/>
      <c r="DP4" s="5"/>
      <c r="DQ4" s="4"/>
      <c r="DR4" s="4"/>
      <c r="DS4" s="1"/>
      <c r="DT4" s="3"/>
      <c r="DU4" s="3"/>
      <c r="DV4" s="1"/>
      <c r="DX4" s="5"/>
      <c r="DY4" s="4"/>
      <c r="DZ4" s="4"/>
      <c r="EA4" s="1"/>
      <c r="EB4" s="3"/>
      <c r="EC4" s="3"/>
      <c r="ED4" s="1"/>
      <c r="EF4" s="5"/>
      <c r="EG4" s="4"/>
      <c r="EH4" s="4"/>
      <c r="EI4" s="1"/>
      <c r="EJ4" s="3"/>
      <c r="EK4" s="3"/>
      <c r="EL4" s="1"/>
      <c r="EN4" s="5"/>
      <c r="EO4" s="4"/>
      <c r="EP4" s="4"/>
      <c r="EQ4" s="1"/>
      <c r="ER4" s="3"/>
      <c r="ES4" s="3"/>
      <c r="ET4" s="1"/>
      <c r="EV4" s="5"/>
      <c r="EW4" s="4"/>
      <c r="EX4" s="4"/>
      <c r="EY4" s="1"/>
      <c r="EZ4" s="3"/>
      <c r="FA4" s="3"/>
      <c r="FB4" s="1"/>
      <c r="FD4" s="5"/>
      <c r="FE4" s="4"/>
      <c r="FF4" s="4"/>
      <c r="FG4" s="1"/>
      <c r="FH4" s="3"/>
      <c r="FI4" s="3"/>
      <c r="FJ4" s="1"/>
      <c r="FL4" s="5"/>
      <c r="FM4" s="4"/>
      <c r="FN4" s="4"/>
      <c r="FO4" s="1"/>
      <c r="FP4" s="3"/>
      <c r="FQ4" s="3"/>
      <c r="FR4" s="1"/>
      <c r="FT4" s="5"/>
      <c r="FU4" s="4"/>
      <c r="FV4" s="4"/>
      <c r="FW4" s="1"/>
      <c r="FX4" s="3"/>
      <c r="FY4" s="3"/>
      <c r="FZ4" s="1"/>
      <c r="GB4" s="5"/>
      <c r="GC4" s="4"/>
      <c r="GD4" s="4"/>
      <c r="GE4" s="1"/>
      <c r="GF4" s="3"/>
      <c r="GG4" s="3"/>
      <c r="GH4" s="1"/>
      <c r="GJ4" s="5"/>
      <c r="GK4" s="4"/>
      <c r="GL4" s="4"/>
      <c r="GM4" s="1"/>
      <c r="GN4" s="3"/>
      <c r="GO4" s="3"/>
      <c r="GP4" s="1"/>
      <c r="GR4" s="5"/>
      <c r="GS4" s="4"/>
      <c r="GT4" s="4"/>
      <c r="GU4" s="1"/>
      <c r="GV4" s="3"/>
      <c r="GW4" s="3"/>
      <c r="GX4" s="1"/>
      <c r="GZ4" s="5"/>
      <c r="HA4" s="4"/>
      <c r="HB4" s="4"/>
      <c r="HC4" s="1"/>
      <c r="HD4" s="3"/>
      <c r="HE4" s="3"/>
      <c r="HF4" s="1"/>
      <c r="HH4" s="5"/>
      <c r="HI4" s="4"/>
      <c r="HJ4" s="4"/>
      <c r="HK4" s="1"/>
      <c r="HL4" s="3"/>
      <c r="HM4" s="3"/>
      <c r="HN4" s="1"/>
      <c r="HP4" s="5"/>
      <c r="HQ4" s="4"/>
      <c r="HR4" s="4"/>
      <c r="HS4" s="1"/>
      <c r="HT4" s="3"/>
      <c r="HU4" s="3"/>
      <c r="HV4" s="1"/>
      <c r="HX4" s="5"/>
      <c r="HY4" s="4"/>
      <c r="HZ4" s="4"/>
      <c r="IA4" s="1"/>
      <c r="IB4" s="3"/>
      <c r="IC4" s="3"/>
      <c r="ID4" s="1"/>
      <c r="IF4" s="5"/>
      <c r="IG4" s="4"/>
      <c r="IH4" s="4"/>
    </row>
    <row r="5" spans="1:242" ht="12.75">
      <c r="A5" s="5" t="s">
        <v>40</v>
      </c>
      <c r="B5" s="4">
        <v>-61</v>
      </c>
      <c r="C5" s="4"/>
      <c r="D5" s="4"/>
      <c r="E5" s="4"/>
      <c r="F5" s="1"/>
      <c r="G5" s="4"/>
      <c r="H5" s="4"/>
      <c r="I5" s="5"/>
      <c r="L5" s="24"/>
      <c r="M5" s="4"/>
      <c r="N5" s="4"/>
      <c r="O5" s="5"/>
      <c r="P5" s="5"/>
      <c r="Q5" s="4"/>
      <c r="R5" s="4"/>
      <c r="S5" s="5"/>
      <c r="T5" s="4"/>
      <c r="U5" s="4"/>
      <c r="V5" s="5"/>
      <c r="W5" s="4"/>
      <c r="X5" s="5"/>
      <c r="Y5" s="4"/>
      <c r="Z5" s="4"/>
      <c r="AA5" s="1"/>
      <c r="AB5" s="3"/>
      <c r="AC5" s="3"/>
      <c r="AD5" s="1"/>
      <c r="AF5" s="5"/>
      <c r="AG5" s="4"/>
      <c r="AH5" s="4"/>
      <c r="AI5" s="1"/>
      <c r="AJ5" s="3"/>
      <c r="AK5" s="3"/>
      <c r="AL5" s="1"/>
      <c r="AN5" s="5"/>
      <c r="AO5" s="4"/>
      <c r="AP5" s="4"/>
      <c r="AQ5" s="1"/>
      <c r="AR5" s="3"/>
      <c r="AS5" s="3"/>
      <c r="AT5" s="1"/>
      <c r="AV5" s="5"/>
      <c r="AW5" s="4"/>
      <c r="AX5" s="4"/>
      <c r="AY5" s="1"/>
      <c r="AZ5" s="3"/>
      <c r="BA5" s="3"/>
      <c r="BB5" s="1"/>
      <c r="BD5" s="5"/>
      <c r="BE5" s="4"/>
      <c r="BF5" s="4"/>
      <c r="BG5" s="1"/>
      <c r="BH5" s="3"/>
      <c r="BI5" s="3"/>
      <c r="BJ5" s="1"/>
      <c r="BL5" s="5"/>
      <c r="BM5" s="4"/>
      <c r="BN5" s="4"/>
      <c r="BO5" s="1"/>
      <c r="BP5" s="3"/>
      <c r="BQ5" s="3"/>
      <c r="BR5" s="1"/>
      <c r="BT5" s="5"/>
      <c r="BU5" s="4"/>
      <c r="BV5" s="4"/>
      <c r="BW5" s="1"/>
      <c r="BX5" s="3"/>
      <c r="BY5" s="3"/>
      <c r="BZ5" s="1"/>
      <c r="CB5" s="5"/>
      <c r="CC5" s="4"/>
      <c r="CD5" s="4"/>
      <c r="CE5" s="1"/>
      <c r="CF5" s="3"/>
      <c r="CG5" s="3"/>
      <c r="CH5" s="1"/>
      <c r="CJ5" s="5"/>
      <c r="CK5" s="4"/>
      <c r="CL5" s="4"/>
      <c r="CM5" s="1"/>
      <c r="CN5" s="3"/>
      <c r="CO5" s="3"/>
      <c r="CP5" s="1"/>
      <c r="CR5" s="5"/>
      <c r="CS5" s="4"/>
      <c r="CT5" s="4"/>
      <c r="CU5" s="1"/>
      <c r="CV5" s="3"/>
      <c r="CW5" s="3"/>
      <c r="CX5" s="1"/>
      <c r="CZ5" s="5"/>
      <c r="DA5" s="4"/>
      <c r="DB5" s="4"/>
      <c r="DC5" s="1"/>
      <c r="DD5" s="3"/>
      <c r="DE5" s="3"/>
      <c r="DF5" s="1"/>
      <c r="DH5" s="5"/>
      <c r="DI5" s="4"/>
      <c r="DJ5" s="4"/>
      <c r="DK5" s="1"/>
      <c r="DL5" s="3"/>
      <c r="DM5" s="3"/>
      <c r="DN5" s="1"/>
      <c r="DP5" s="5"/>
      <c r="DQ5" s="4"/>
      <c r="DR5" s="4"/>
      <c r="DS5" s="1"/>
      <c r="DT5" s="3"/>
      <c r="DU5" s="3"/>
      <c r="DV5" s="1"/>
      <c r="DX5" s="5"/>
      <c r="DY5" s="4"/>
      <c r="DZ5" s="4"/>
      <c r="EA5" s="1"/>
      <c r="EB5" s="3"/>
      <c r="EC5" s="3"/>
      <c r="ED5" s="1"/>
      <c r="EF5" s="5"/>
      <c r="EG5" s="4"/>
      <c r="EH5" s="4"/>
      <c r="EI5" s="1"/>
      <c r="EJ5" s="3"/>
      <c r="EK5" s="3"/>
      <c r="EL5" s="1"/>
      <c r="EN5" s="5"/>
      <c r="EO5" s="4"/>
      <c r="EP5" s="4"/>
      <c r="EQ5" s="1"/>
      <c r="ER5" s="3"/>
      <c r="ES5" s="3"/>
      <c r="ET5" s="1"/>
      <c r="EV5" s="5"/>
      <c r="EW5" s="4"/>
      <c r="EX5" s="4"/>
      <c r="EY5" s="1"/>
      <c r="EZ5" s="3"/>
      <c r="FA5" s="3"/>
      <c r="FB5" s="1"/>
      <c r="FD5" s="5"/>
      <c r="FE5" s="4"/>
      <c r="FF5" s="4"/>
      <c r="FG5" s="1"/>
      <c r="FH5" s="3"/>
      <c r="FI5" s="3"/>
      <c r="FJ5" s="1"/>
      <c r="FL5" s="5"/>
      <c r="FM5" s="4"/>
      <c r="FN5" s="4"/>
      <c r="FO5" s="1"/>
      <c r="FP5" s="3"/>
      <c r="FQ5" s="3"/>
      <c r="FR5" s="1"/>
      <c r="FT5" s="5"/>
      <c r="FU5" s="4"/>
      <c r="FV5" s="4"/>
      <c r="FW5" s="1"/>
      <c r="FX5" s="3"/>
      <c r="FY5" s="3"/>
      <c r="FZ5" s="1"/>
      <c r="GB5" s="5"/>
      <c r="GC5" s="4"/>
      <c r="GD5" s="4"/>
      <c r="GE5" s="1"/>
      <c r="GF5" s="3"/>
      <c r="GG5" s="3"/>
      <c r="GH5" s="1"/>
      <c r="GJ5" s="5"/>
      <c r="GK5" s="4"/>
      <c r="GL5" s="4"/>
      <c r="GM5" s="1"/>
      <c r="GN5" s="3"/>
      <c r="GO5" s="3"/>
      <c r="GP5" s="1"/>
      <c r="GR5" s="5"/>
      <c r="GS5" s="4"/>
      <c r="GT5" s="4"/>
      <c r="GU5" s="1"/>
      <c r="GV5" s="3"/>
      <c r="GW5" s="3"/>
      <c r="GX5" s="1"/>
      <c r="GZ5" s="5"/>
      <c r="HA5" s="4"/>
      <c r="HB5" s="4"/>
      <c r="HC5" s="1"/>
      <c r="HD5" s="3"/>
      <c r="HE5" s="3"/>
      <c r="HF5" s="1"/>
      <c r="HH5" s="5"/>
      <c r="HI5" s="4"/>
      <c r="HJ5" s="4"/>
      <c r="HK5" s="1"/>
      <c r="HL5" s="3"/>
      <c r="HM5" s="3"/>
      <c r="HN5" s="1"/>
      <c r="HP5" s="5"/>
      <c r="HQ5" s="4"/>
      <c r="HR5" s="4"/>
      <c r="HS5" s="1"/>
      <c r="HT5" s="3"/>
      <c r="HU5" s="3"/>
      <c r="HV5" s="1"/>
      <c r="HX5" s="5"/>
      <c r="HY5" s="4"/>
      <c r="HZ5" s="4"/>
      <c r="IA5" s="1"/>
      <c r="IB5" s="3"/>
      <c r="IC5" s="3"/>
      <c r="ID5" s="1"/>
      <c r="IF5" s="5"/>
      <c r="IG5" s="4"/>
      <c r="IH5" s="4"/>
    </row>
    <row r="6" spans="1:24" ht="12.75">
      <c r="A6" s="5" t="s">
        <v>41</v>
      </c>
      <c r="B6" s="4">
        <v>700</v>
      </c>
      <c r="C6" s="4"/>
      <c r="D6" s="4"/>
      <c r="E6" s="4"/>
      <c r="F6" s="4"/>
      <c r="G6" s="4"/>
      <c r="H6" s="4"/>
      <c r="I6" s="4"/>
      <c r="L6" s="4"/>
      <c r="M6" s="4"/>
      <c r="N6" s="4"/>
      <c r="O6" s="4"/>
      <c r="S6" s="4"/>
      <c r="T6" s="4"/>
      <c r="U6" s="4"/>
      <c r="V6" s="4"/>
      <c r="W6" s="4"/>
      <c r="X6" s="4"/>
    </row>
    <row r="7" spans="1:24" ht="12.75">
      <c r="A7" s="5" t="s">
        <v>42</v>
      </c>
      <c r="B7" s="4">
        <v>30</v>
      </c>
      <c r="C7" s="4"/>
      <c r="D7" s="4"/>
      <c r="E7" s="4"/>
      <c r="F7" s="4"/>
      <c r="G7" s="4"/>
      <c r="H7" s="4"/>
      <c r="I7" s="4"/>
      <c r="L7" s="4"/>
      <c r="M7" s="4"/>
      <c r="N7" s="4"/>
      <c r="O7" s="4"/>
      <c r="S7" s="4"/>
      <c r="T7" s="4"/>
      <c r="U7" s="4"/>
      <c r="V7" s="4"/>
      <c r="W7" s="4"/>
      <c r="X7" s="4"/>
    </row>
    <row r="8" spans="1:24" ht="12.75">
      <c r="A8" s="5" t="s">
        <v>43</v>
      </c>
      <c r="B8" s="4">
        <f>ROUND(4*PI()*B7*B7,0)</f>
        <v>11310</v>
      </c>
      <c r="C8" s="4"/>
      <c r="D8" s="4"/>
      <c r="E8" s="4"/>
      <c r="F8" s="4"/>
      <c r="G8" s="4"/>
      <c r="H8" s="4"/>
      <c r="I8" s="4"/>
      <c r="J8" s="17"/>
      <c r="K8" s="4"/>
      <c r="L8" s="4"/>
      <c r="M8" s="4"/>
      <c r="N8" s="4"/>
      <c r="O8" s="4"/>
      <c r="S8" s="4"/>
      <c r="T8" s="4"/>
      <c r="U8" s="4"/>
      <c r="V8" s="4"/>
      <c r="W8" s="4"/>
      <c r="X8" s="4"/>
    </row>
    <row r="9" spans="1:24" ht="12.75">
      <c r="A9" s="23" t="s">
        <v>0</v>
      </c>
      <c r="B9" s="4">
        <v>300000000</v>
      </c>
      <c r="C9" s="4"/>
      <c r="D9" s="4"/>
      <c r="E9" s="4"/>
      <c r="F9" s="4"/>
      <c r="G9" s="4"/>
      <c r="H9" s="4"/>
      <c r="I9" s="4"/>
      <c r="J9" s="17"/>
      <c r="K9" s="4"/>
      <c r="L9" s="4"/>
      <c r="M9" s="4"/>
      <c r="N9" s="4"/>
      <c r="O9" s="4"/>
      <c r="S9" s="4"/>
      <c r="T9" s="4"/>
      <c r="U9" s="4"/>
      <c r="V9" s="4"/>
      <c r="W9" s="4"/>
      <c r="X9" s="4"/>
    </row>
    <row r="10" spans="1:24" ht="12.75">
      <c r="A10" s="5" t="s">
        <v>44</v>
      </c>
      <c r="B10" s="4">
        <f>B9/(B4*1000000000)</f>
        <v>0.75</v>
      </c>
      <c r="C10" s="4"/>
      <c r="D10" s="4"/>
      <c r="E10" s="4"/>
      <c r="F10" s="4"/>
      <c r="G10" s="4"/>
      <c r="H10" s="4"/>
      <c r="I10" s="4"/>
      <c r="L10" s="4"/>
      <c r="M10" s="4"/>
      <c r="N10" s="4"/>
      <c r="O10" s="4"/>
      <c r="S10" s="4"/>
      <c r="T10" s="4"/>
      <c r="U10" s="4"/>
      <c r="V10" s="4"/>
      <c r="W10" s="4"/>
      <c r="X10" s="4"/>
    </row>
    <row r="11" spans="1:24" ht="12.75">
      <c r="A11" s="17" t="s">
        <v>45</v>
      </c>
      <c r="B11" s="4">
        <f>B10*B10</f>
        <v>0.5625</v>
      </c>
      <c r="C11" s="4"/>
      <c r="D11" s="4"/>
      <c r="E11" s="4"/>
      <c r="F11" s="4"/>
      <c r="G11" s="4"/>
      <c r="H11" s="4"/>
      <c r="I11" s="4"/>
      <c r="J11" s="18"/>
      <c r="K11" s="4"/>
      <c r="L11" s="4"/>
      <c r="M11" s="4"/>
      <c r="N11" s="4"/>
      <c r="O11" s="4"/>
      <c r="S11" s="4"/>
      <c r="T11" s="4"/>
      <c r="U11" s="4"/>
      <c r="V11" s="4"/>
      <c r="W11" s="4"/>
      <c r="X11" s="4"/>
    </row>
    <row r="12" spans="1:24" ht="12.75">
      <c r="A12" s="17" t="s">
        <v>46</v>
      </c>
      <c r="B12" s="4">
        <f>ROUND(10*LOG(B11/B8,10),2)</f>
        <v>-43.03</v>
      </c>
      <c r="C12" s="4"/>
      <c r="D12" s="4"/>
      <c r="E12" s="4"/>
      <c r="F12" s="4"/>
      <c r="G12" s="4"/>
      <c r="H12" s="4"/>
      <c r="I12" s="4"/>
      <c r="J12" s="18"/>
      <c r="K12" s="4"/>
      <c r="L12" s="4"/>
      <c r="M12" s="4"/>
      <c r="N12" s="4"/>
      <c r="O12" s="4"/>
      <c r="S12" s="4"/>
      <c r="T12" s="4"/>
      <c r="U12" s="4"/>
      <c r="V12" s="4"/>
      <c r="W12" s="4"/>
      <c r="X12" s="4"/>
    </row>
    <row r="13" spans="1:24" ht="12.75">
      <c r="A13" s="17" t="s">
        <v>47</v>
      </c>
      <c r="B13" s="4">
        <v>0.1</v>
      </c>
      <c r="C13" s="4"/>
      <c r="D13" s="4"/>
      <c r="E13" s="4"/>
      <c r="F13" s="4"/>
      <c r="G13" s="4"/>
      <c r="H13" s="4"/>
      <c r="I13" s="4"/>
      <c r="J13" s="18"/>
      <c r="K13" s="4"/>
      <c r="L13" s="4"/>
      <c r="M13" s="4"/>
      <c r="N13" s="4"/>
      <c r="O13" s="4"/>
      <c r="S13" s="4"/>
      <c r="T13" s="4"/>
      <c r="U13" s="4"/>
      <c r="V13" s="4"/>
      <c r="W13" s="4"/>
      <c r="X13" s="4"/>
    </row>
    <row r="14" spans="1:24" ht="12.75">
      <c r="A14" s="17" t="s">
        <v>48</v>
      </c>
      <c r="B14" s="4">
        <f>B13*B13</f>
        <v>0.010000000000000002</v>
      </c>
      <c r="C14" s="4"/>
      <c r="D14" s="4"/>
      <c r="E14" s="4"/>
      <c r="F14" s="4"/>
      <c r="G14" s="4"/>
      <c r="H14" s="4"/>
      <c r="I14" s="4"/>
      <c r="J14" s="18"/>
      <c r="K14" s="4"/>
      <c r="L14" s="4"/>
      <c r="M14" s="4"/>
      <c r="N14" s="4"/>
      <c r="O14" s="4"/>
      <c r="S14" s="4"/>
      <c r="T14" s="4"/>
      <c r="U14" s="4"/>
      <c r="V14" s="4"/>
      <c r="W14" s="4"/>
      <c r="X14" s="4"/>
    </row>
    <row r="15" spans="1:24" ht="12.75">
      <c r="A15" s="17" t="s">
        <v>49</v>
      </c>
      <c r="B15" s="4">
        <f>ROUND(10*LOG(B14/B11,10),2)</f>
        <v>-17.5</v>
      </c>
      <c r="C15" s="4"/>
      <c r="D15" s="4"/>
      <c r="E15" s="4"/>
      <c r="F15" s="4"/>
      <c r="G15" s="4"/>
      <c r="H15" s="4"/>
      <c r="I15" s="4"/>
      <c r="J15" s="18"/>
      <c r="K15" s="4"/>
      <c r="L15" s="4"/>
      <c r="M15" s="4"/>
      <c r="N15" s="4"/>
      <c r="O15" s="4"/>
      <c r="S15" s="4"/>
      <c r="T15" s="4"/>
      <c r="U15" s="4"/>
      <c r="V15" s="4"/>
      <c r="W15" s="4"/>
      <c r="X15" s="4"/>
    </row>
    <row r="16" spans="1:24" ht="12.75">
      <c r="A16" s="17" t="s">
        <v>50</v>
      </c>
      <c r="B16" s="4">
        <f>ROUND(B12+B15,2)</f>
        <v>-60.53</v>
      </c>
      <c r="C16" s="4"/>
      <c r="D16" s="4"/>
      <c r="E16" s="4"/>
      <c r="F16" s="4"/>
      <c r="G16" s="4"/>
      <c r="H16" s="4"/>
      <c r="I16" s="4"/>
      <c r="J16" s="18"/>
      <c r="K16" s="4"/>
      <c r="L16" s="4"/>
      <c r="M16" s="4"/>
      <c r="N16" s="4"/>
      <c r="O16" s="4"/>
      <c r="S16" s="4"/>
      <c r="T16" s="4"/>
      <c r="U16" s="4"/>
      <c r="V16" s="4"/>
      <c r="W16" s="4"/>
      <c r="X16" s="4"/>
    </row>
    <row r="17" spans="1:24" ht="12.75">
      <c r="A17" s="17" t="s">
        <v>51</v>
      </c>
      <c r="B17" s="4">
        <f>ROUND(10*LOG(B6,10),2)</f>
        <v>28.45</v>
      </c>
      <c r="C17" s="4"/>
      <c r="D17" s="4"/>
      <c r="E17" s="4"/>
      <c r="F17" s="4"/>
      <c r="G17" s="4"/>
      <c r="H17" s="4"/>
      <c r="I17" s="4"/>
      <c r="J17" s="18"/>
      <c r="K17" s="4"/>
      <c r="L17" s="4"/>
      <c r="M17" s="4"/>
      <c r="N17" s="4"/>
      <c r="O17" s="4"/>
      <c r="S17" s="4"/>
      <c r="T17" s="4"/>
      <c r="U17" s="4"/>
      <c r="V17" s="4"/>
      <c r="W17" s="4"/>
      <c r="X17" s="4"/>
    </row>
    <row r="18" spans="1:24" ht="12.75">
      <c r="A18" s="17" t="s">
        <v>80</v>
      </c>
      <c r="B18" s="4">
        <f>ROUND(B5+B17,2)</f>
        <v>-32.55</v>
      </c>
      <c r="C18" s="4"/>
      <c r="D18" s="4"/>
      <c r="E18" s="4"/>
      <c r="F18" s="4"/>
      <c r="G18" s="4"/>
      <c r="H18" s="4"/>
      <c r="I18" s="4"/>
      <c r="J18" s="18"/>
      <c r="K18" s="4"/>
      <c r="L18" s="4"/>
      <c r="M18" s="4"/>
      <c r="N18" s="4"/>
      <c r="O18" s="4"/>
      <c r="S18" s="4"/>
      <c r="T18" s="4"/>
      <c r="U18" s="4"/>
      <c r="V18" s="4"/>
      <c r="W18" s="4"/>
      <c r="X18" s="4"/>
    </row>
    <row r="19" spans="1:24" ht="12.75">
      <c r="A19" s="17" t="s">
        <v>52</v>
      </c>
      <c r="B19" s="4">
        <v>2</v>
      </c>
      <c r="C19" s="4"/>
      <c r="D19" s="4"/>
      <c r="E19" s="4"/>
      <c r="F19" s="4"/>
      <c r="G19" s="4"/>
      <c r="H19" s="4"/>
      <c r="I19" s="4"/>
      <c r="J19" s="18"/>
      <c r="K19" s="4"/>
      <c r="L19" s="4"/>
      <c r="M19" s="4"/>
      <c r="N19" s="4"/>
      <c r="O19" s="4"/>
      <c r="S19" s="4"/>
      <c r="T19" s="4"/>
      <c r="U19" s="4"/>
      <c r="V19" s="4"/>
      <c r="W19" s="4"/>
      <c r="X19" s="4"/>
    </row>
    <row r="20" spans="1:24" ht="12.75">
      <c r="A20" s="5" t="s">
        <v>53</v>
      </c>
      <c r="B20">
        <v>1023</v>
      </c>
      <c r="C20" s="4"/>
      <c r="D20" s="4"/>
      <c r="E20" s="4"/>
      <c r="F20" s="4"/>
      <c r="G20" s="4"/>
      <c r="H20" s="4"/>
      <c r="I20" s="4"/>
      <c r="J20" s="18"/>
      <c r="K20" s="4"/>
      <c r="L20" s="4"/>
      <c r="M20" s="4"/>
      <c r="N20" s="4"/>
      <c r="O20" s="4"/>
      <c r="S20" s="4"/>
      <c r="T20" s="4"/>
      <c r="U20" s="4"/>
      <c r="V20" s="4"/>
      <c r="W20" s="4"/>
      <c r="X20" s="4"/>
    </row>
    <row r="21" spans="1:24" ht="12.75">
      <c r="A21" s="17" t="s">
        <v>54</v>
      </c>
      <c r="B21" s="4">
        <f>B20*B19</f>
        <v>2046</v>
      </c>
      <c r="C21" s="4"/>
      <c r="D21" s="4"/>
      <c r="E21" s="4"/>
      <c r="F21" s="4"/>
      <c r="G21" s="4"/>
      <c r="H21" s="4"/>
      <c r="I21" s="4"/>
      <c r="J21" s="18"/>
      <c r="K21" s="4"/>
      <c r="L21" s="4"/>
      <c r="M21" s="4"/>
      <c r="N21" s="4"/>
      <c r="O21" s="4"/>
      <c r="S21" s="4"/>
      <c r="T21" s="4"/>
      <c r="U21" s="4"/>
      <c r="V21" s="4"/>
      <c r="W21" s="4"/>
      <c r="X21" s="4"/>
    </row>
    <row r="22" spans="1:24" ht="12.75">
      <c r="A22" s="17" t="s">
        <v>55</v>
      </c>
      <c r="B22" s="4">
        <v>10000</v>
      </c>
      <c r="C22" s="4"/>
      <c r="D22" s="4"/>
      <c r="E22" s="4"/>
      <c r="F22" s="4"/>
      <c r="G22" s="4"/>
      <c r="H22" s="4"/>
      <c r="I22" s="4"/>
      <c r="J22" s="18"/>
      <c r="K22" s="4"/>
      <c r="L22" s="4"/>
      <c r="M22" s="4"/>
      <c r="N22" s="4"/>
      <c r="O22" s="4"/>
      <c r="S22" s="4"/>
      <c r="T22" s="4"/>
      <c r="U22" s="4"/>
      <c r="V22" s="4"/>
      <c r="W22" s="4"/>
      <c r="X22" s="4"/>
    </row>
    <row r="23" spans="1:24" ht="12.75">
      <c r="A23" s="17" t="s">
        <v>56</v>
      </c>
      <c r="B23" s="4">
        <f>B22*B21</f>
        <v>20460000</v>
      </c>
      <c r="C23" s="4"/>
      <c r="D23" s="4"/>
      <c r="E23" s="4"/>
      <c r="H23" s="4"/>
      <c r="I23" s="4"/>
      <c r="J23" s="18"/>
      <c r="K23" s="4"/>
      <c r="L23" s="4"/>
      <c r="M23" s="4"/>
      <c r="N23" s="4"/>
      <c r="O23" s="4"/>
      <c r="S23" s="4"/>
      <c r="T23" s="4"/>
      <c r="U23" s="4"/>
      <c r="V23" s="4"/>
      <c r="W23" s="4"/>
      <c r="X23" s="4"/>
    </row>
    <row r="24" spans="1:24" ht="12.75">
      <c r="A24" s="17" t="s">
        <v>57</v>
      </c>
      <c r="B24" s="4">
        <v>1</v>
      </c>
      <c r="C24" s="4"/>
      <c r="D24" s="4"/>
      <c r="E24" s="4"/>
      <c r="F24" s="4"/>
      <c r="G24" s="4"/>
      <c r="H24" s="4"/>
      <c r="I24" s="4"/>
      <c r="J24" s="18"/>
      <c r="K24" s="4"/>
      <c r="L24" s="4"/>
      <c r="M24" s="4"/>
      <c r="N24" s="4"/>
      <c r="O24" s="4"/>
      <c r="S24" s="4"/>
      <c r="T24" s="4"/>
      <c r="U24" s="4"/>
      <c r="V24" s="4"/>
      <c r="W24" s="4"/>
      <c r="X24" s="4"/>
    </row>
    <row r="25" spans="1:24" ht="12.75">
      <c r="A25" s="17" t="s">
        <v>58</v>
      </c>
      <c r="B25">
        <f>1000000000-(B23*B24)</f>
        <v>979540000</v>
      </c>
      <c r="C25" s="4"/>
      <c r="D25" s="4"/>
      <c r="E25" s="4"/>
      <c r="F25" s="4"/>
      <c r="G25" s="4"/>
      <c r="H25" s="4"/>
      <c r="I25" s="4"/>
      <c r="J25" s="18"/>
      <c r="K25" s="4"/>
      <c r="L25" s="4"/>
      <c r="M25" s="4"/>
      <c r="N25" s="4"/>
      <c r="O25" s="4"/>
      <c r="S25" s="4"/>
      <c r="T25" s="4"/>
      <c r="U25" s="4"/>
      <c r="V25" s="4"/>
      <c r="W25" s="4"/>
      <c r="X25" s="4"/>
    </row>
    <row r="26" spans="1:24" ht="12.75">
      <c r="A26" s="17" t="s">
        <v>59</v>
      </c>
      <c r="B26">
        <f>ROUND(B25/B23,2)</f>
        <v>47.88</v>
      </c>
      <c r="C26" s="4"/>
      <c r="D26" s="4"/>
      <c r="E26" s="4"/>
      <c r="F26" s="4"/>
      <c r="G26" s="4"/>
      <c r="H26" s="4"/>
      <c r="I26" s="4"/>
      <c r="J26" s="18"/>
      <c r="K26" s="4"/>
      <c r="L26" s="4"/>
      <c r="M26" s="4"/>
      <c r="N26" s="4"/>
      <c r="O26" s="4"/>
      <c r="S26" s="4"/>
      <c r="T26" s="4"/>
      <c r="U26" s="4"/>
      <c r="V26" s="4"/>
      <c r="W26" s="4"/>
      <c r="X26" s="4"/>
    </row>
    <row r="27" spans="1:24" ht="12.75">
      <c r="A27" s="17" t="s">
        <v>60</v>
      </c>
      <c r="B27" s="4">
        <f>ROUND(10*LOG(B26,10),2)</f>
        <v>16.8</v>
      </c>
      <c r="C27" s="4"/>
      <c r="D27" s="4"/>
      <c r="E27" s="4"/>
      <c r="F27" s="4"/>
      <c r="G27" s="4"/>
      <c r="H27" s="4"/>
      <c r="I27" s="4"/>
      <c r="J27" s="18"/>
      <c r="K27" s="4"/>
      <c r="L27" s="4"/>
      <c r="M27" s="4"/>
      <c r="N27" s="4"/>
      <c r="O27" s="4"/>
      <c r="S27" s="4"/>
      <c r="T27" s="4"/>
      <c r="U27" s="4"/>
      <c r="V27" s="4"/>
      <c r="W27" s="4"/>
      <c r="X27" s="4"/>
    </row>
    <row r="28" spans="1:24" ht="12.75">
      <c r="A28" s="17" t="s">
        <v>61</v>
      </c>
      <c r="B28" s="4">
        <f>B18+B27</f>
        <v>-15.749999999999996</v>
      </c>
      <c r="C28" s="4"/>
      <c r="D28" s="4"/>
      <c r="E28" s="4"/>
      <c r="F28" s="4"/>
      <c r="G28" s="4"/>
      <c r="H28" s="4"/>
      <c r="I28" s="4"/>
      <c r="J28" s="18"/>
      <c r="K28" s="4"/>
      <c r="L28" s="4"/>
      <c r="M28" s="4"/>
      <c r="N28" s="4"/>
      <c r="O28" s="4"/>
      <c r="S28" s="4"/>
      <c r="T28" s="4"/>
      <c r="U28" s="4"/>
      <c r="V28" s="4"/>
      <c r="W28" s="4"/>
      <c r="X28" s="4"/>
    </row>
    <row r="29" spans="1:24" ht="12.75">
      <c r="A29" s="5" t="s">
        <v>62</v>
      </c>
      <c r="B29" s="18">
        <v>1.5</v>
      </c>
      <c r="C29" s="4"/>
      <c r="D29" s="4"/>
      <c r="E29" s="4"/>
      <c r="F29" s="4"/>
      <c r="G29" s="4"/>
      <c r="H29" s="4"/>
      <c r="I29" s="4"/>
      <c r="J29" s="18"/>
      <c r="K29" s="4"/>
      <c r="L29" s="4"/>
      <c r="M29" s="4"/>
      <c r="N29" s="4"/>
      <c r="O29" s="4"/>
      <c r="S29" s="4"/>
      <c r="T29" s="4"/>
      <c r="U29" s="4"/>
      <c r="V29" s="4"/>
      <c r="W29" s="4"/>
      <c r="X29" s="4"/>
    </row>
    <row r="30" spans="1:24" ht="12.75">
      <c r="A30" s="17" t="s">
        <v>63</v>
      </c>
      <c r="B30" s="4">
        <f>ROUND(B28+B16-B29,2)</f>
        <v>-77.78</v>
      </c>
      <c r="C30" s="4"/>
      <c r="D30" s="4"/>
      <c r="E30" s="4"/>
      <c r="F30" s="4"/>
      <c r="G30" s="4"/>
      <c r="H30" s="4"/>
      <c r="I30" s="4"/>
      <c r="J30" s="18"/>
      <c r="K30" s="4"/>
      <c r="L30" s="4"/>
      <c r="M30" s="4"/>
      <c r="N30" s="4"/>
      <c r="O30" s="4"/>
      <c r="S30" s="4"/>
      <c r="T30" s="4"/>
      <c r="U30" s="4"/>
      <c r="V30" s="4"/>
      <c r="W30" s="4"/>
      <c r="X30" s="4"/>
    </row>
    <row r="31" spans="1:24" ht="12.75">
      <c r="A31" s="17" t="s">
        <v>64</v>
      </c>
      <c r="B31" s="4">
        <f>ROUND(10*LOG(B21,10),2)</f>
        <v>33.11</v>
      </c>
      <c r="C31" s="4"/>
      <c r="D31" s="4"/>
      <c r="E31" s="4"/>
      <c r="F31" s="4"/>
      <c r="G31" s="4"/>
      <c r="H31" s="4"/>
      <c r="I31" s="4"/>
      <c r="J31" s="18"/>
      <c r="K31" s="4"/>
      <c r="L31" s="4"/>
      <c r="M31" s="4"/>
      <c r="N31" s="4"/>
      <c r="O31" s="4"/>
      <c r="S31" s="4"/>
      <c r="T31" s="4"/>
      <c r="U31" s="4"/>
      <c r="V31" s="4"/>
      <c r="W31" s="4"/>
      <c r="X31" s="4"/>
    </row>
    <row r="32" spans="1:24" ht="12.75">
      <c r="A32" s="17" t="s">
        <v>65</v>
      </c>
      <c r="B32" s="4">
        <f>ROUND(B30+B31,2)</f>
        <v>-44.67</v>
      </c>
      <c r="C32" s="4"/>
      <c r="D32" s="4"/>
      <c r="E32" s="4"/>
      <c r="F32" s="4"/>
      <c r="G32" s="4"/>
      <c r="H32" s="4"/>
      <c r="I32" s="4"/>
      <c r="J32" s="18"/>
      <c r="K32" s="4"/>
      <c r="L32" s="4"/>
      <c r="M32" s="4"/>
      <c r="N32" s="4"/>
      <c r="O32" s="4"/>
      <c r="S32" s="4"/>
      <c r="T32" s="4"/>
      <c r="U32" s="4"/>
      <c r="V32" s="4"/>
      <c r="W32" s="4"/>
      <c r="X32" s="4"/>
    </row>
    <row r="33" spans="1:24" ht="12.75">
      <c r="A33" s="23" t="s">
        <v>66</v>
      </c>
      <c r="B33" s="4">
        <v>273.15</v>
      </c>
      <c r="C33" s="4"/>
      <c r="D33" s="4"/>
      <c r="E33" s="4"/>
      <c r="F33" s="4"/>
      <c r="G33" s="4"/>
      <c r="H33" s="4"/>
      <c r="I33" s="4"/>
      <c r="J33" s="18"/>
      <c r="K33" s="4"/>
      <c r="L33" s="4"/>
      <c r="M33" s="4"/>
      <c r="N33" s="4"/>
      <c r="O33" s="4"/>
      <c r="S33" s="4"/>
      <c r="T33" s="4"/>
      <c r="U33" s="4"/>
      <c r="V33" s="4"/>
      <c r="W33" s="4"/>
      <c r="X33" s="4"/>
    </row>
    <row r="34" spans="1:24" ht="12.75">
      <c r="A34" s="5" t="s">
        <v>2</v>
      </c>
      <c r="B34" s="4">
        <v>1.3806505E-23</v>
      </c>
      <c r="C34" s="4"/>
      <c r="D34" s="4"/>
      <c r="E34" s="4"/>
      <c r="F34" s="4"/>
      <c r="G34" s="4"/>
      <c r="H34" s="4"/>
      <c r="I34" s="4"/>
      <c r="J34" s="18"/>
      <c r="K34" s="4"/>
      <c r="L34" s="4"/>
      <c r="M34" s="4"/>
      <c r="N34" s="4"/>
      <c r="O34" s="4"/>
      <c r="S34" s="4"/>
      <c r="T34" s="4"/>
      <c r="U34" s="4"/>
      <c r="V34" s="4"/>
      <c r="W34" s="4"/>
      <c r="X34" s="4"/>
    </row>
    <row r="35" spans="1:24" ht="12.75">
      <c r="A35" s="5" t="s">
        <v>5</v>
      </c>
      <c r="B35" s="4">
        <v>1000</v>
      </c>
      <c r="C35" s="4"/>
      <c r="D35" s="4"/>
      <c r="E35" s="4"/>
      <c r="F35" s="4"/>
      <c r="G35" s="4"/>
      <c r="H35" s="4"/>
      <c r="I35" s="4"/>
      <c r="J35" s="18"/>
      <c r="K35" s="4"/>
      <c r="L35" s="4"/>
      <c r="M35" s="4"/>
      <c r="N35" s="4"/>
      <c r="O35" s="4"/>
      <c r="S35" s="4"/>
      <c r="T35" s="4"/>
      <c r="U35" s="4"/>
      <c r="V35" s="4"/>
      <c r="W35" s="4"/>
      <c r="X35" s="4"/>
    </row>
    <row r="36" spans="1:24" ht="12.75">
      <c r="A36" s="5" t="s">
        <v>67</v>
      </c>
      <c r="B36" s="4">
        <v>25</v>
      </c>
      <c r="C36" s="4"/>
      <c r="D36" s="4"/>
      <c r="E36" s="4"/>
      <c r="F36" s="4"/>
      <c r="G36" s="4"/>
      <c r="H36" s="4"/>
      <c r="I36" s="4"/>
      <c r="J36" s="18"/>
      <c r="K36" s="4"/>
      <c r="L36" s="4"/>
      <c r="M36" s="4"/>
      <c r="N36" s="4"/>
      <c r="O36" s="4"/>
      <c r="S36" s="4"/>
      <c r="T36" s="4"/>
      <c r="U36" s="4"/>
      <c r="V36" s="4"/>
      <c r="W36" s="4"/>
      <c r="X36" s="4"/>
    </row>
    <row r="37" spans="1:24" ht="12.75">
      <c r="A37" s="5" t="s">
        <v>1</v>
      </c>
      <c r="B37" s="5">
        <f>B33+B36</f>
        <v>298.15</v>
      </c>
      <c r="C37" s="4"/>
      <c r="D37" s="4"/>
      <c r="E37" s="4"/>
      <c r="F37" s="4"/>
      <c r="G37" s="4"/>
      <c r="H37" s="4"/>
      <c r="I37" s="4"/>
      <c r="J37" s="18"/>
      <c r="K37" s="4"/>
      <c r="L37" s="4"/>
      <c r="M37" s="4"/>
      <c r="N37" s="4"/>
      <c r="O37" s="4"/>
      <c r="S37" s="4"/>
      <c r="T37" s="4"/>
      <c r="U37" s="4"/>
      <c r="V37" s="4"/>
      <c r="W37" s="4"/>
      <c r="X37" s="4"/>
    </row>
    <row r="38" spans="1:24" ht="12.75">
      <c r="A38" s="5" t="s">
        <v>68</v>
      </c>
      <c r="B38" s="5">
        <f>B34*B37</f>
        <v>4.11640946575E-21</v>
      </c>
      <c r="D38" s="5"/>
      <c r="G38" s="4"/>
      <c r="J38" s="5"/>
      <c r="K38" s="4"/>
      <c r="L38" s="4"/>
      <c r="M38" s="4"/>
      <c r="N38" s="4"/>
      <c r="O38" s="4"/>
      <c r="S38" s="4"/>
      <c r="T38" s="4"/>
      <c r="U38" s="4"/>
      <c r="V38" s="4"/>
      <c r="W38" s="4"/>
      <c r="X38" s="4"/>
    </row>
    <row r="39" spans="1:24" ht="12.75">
      <c r="A39" s="5" t="s">
        <v>69</v>
      </c>
      <c r="B39" s="5">
        <f>ROUND(10*LOG(B38*B35),0)</f>
        <v>-174</v>
      </c>
      <c r="C39" s="4"/>
      <c r="E39" s="25"/>
      <c r="F39" s="25"/>
      <c r="G39" s="25"/>
      <c r="H39" s="25"/>
      <c r="I39" s="25"/>
      <c r="J39" s="5"/>
      <c r="K39" s="5"/>
      <c r="L39" s="4"/>
      <c r="M39" s="4"/>
      <c r="N39" s="4"/>
      <c r="O39" s="4"/>
      <c r="S39" s="4"/>
      <c r="T39" s="4"/>
      <c r="U39" s="4"/>
      <c r="V39" s="4"/>
      <c r="W39" s="4"/>
      <c r="X39" s="4"/>
    </row>
    <row r="40" spans="1:24" ht="12.75">
      <c r="A40" s="5" t="s">
        <v>70</v>
      </c>
      <c r="B40" s="4">
        <v>7</v>
      </c>
      <c r="C40" s="4"/>
      <c r="E40" s="25"/>
      <c r="F40" s="25"/>
      <c r="G40" s="25"/>
      <c r="H40" s="25"/>
      <c r="I40" s="25"/>
      <c r="J40" s="5"/>
      <c r="K40" s="5"/>
      <c r="L40" s="4"/>
      <c r="M40" s="4"/>
      <c r="N40" s="4"/>
      <c r="O40" s="4"/>
      <c r="S40" s="4"/>
      <c r="T40" s="4"/>
      <c r="U40" s="4"/>
      <c r="V40" s="4"/>
      <c r="W40" s="4"/>
      <c r="X40" s="4"/>
    </row>
    <row r="41" spans="1:24" ht="12.75">
      <c r="A41" s="5" t="s">
        <v>71</v>
      </c>
      <c r="B41" s="5">
        <f>B39+B40</f>
        <v>-167</v>
      </c>
      <c r="C41" s="4"/>
      <c r="E41" s="25"/>
      <c r="F41" s="25"/>
      <c r="G41" s="25"/>
      <c r="H41" s="25"/>
      <c r="I41" s="25"/>
      <c r="J41" s="5"/>
      <c r="K41" s="5"/>
      <c r="S41" s="4"/>
      <c r="T41" s="4"/>
      <c r="U41" s="4"/>
      <c r="V41" s="4"/>
      <c r="W41" s="4"/>
      <c r="X41" s="4"/>
    </row>
    <row r="42" spans="1:24" ht="12.75">
      <c r="A42" s="5" t="s">
        <v>72</v>
      </c>
      <c r="B42" s="29">
        <v>0.15</v>
      </c>
      <c r="C42" s="4"/>
      <c r="E42" s="25"/>
      <c r="F42" s="25"/>
      <c r="G42" s="25"/>
      <c r="H42" s="25"/>
      <c r="I42" s="25"/>
      <c r="J42" s="5"/>
      <c r="K42" s="5"/>
      <c r="S42" s="4"/>
      <c r="T42" s="4"/>
      <c r="U42" s="4"/>
      <c r="V42" s="4"/>
      <c r="W42" s="4"/>
      <c r="X42" s="4"/>
    </row>
    <row r="43" spans="1:24" ht="12.75">
      <c r="A43" s="5" t="s">
        <v>73</v>
      </c>
      <c r="B43" s="4">
        <f>B6*(1+B42)</f>
        <v>804.9999999999999</v>
      </c>
      <c r="C43" s="4"/>
      <c r="D43" s="5"/>
      <c r="F43" s="25"/>
      <c r="G43" s="25"/>
      <c r="H43" s="25"/>
      <c r="I43" s="25"/>
      <c r="S43" s="4"/>
      <c r="T43" s="4"/>
      <c r="U43" s="4"/>
      <c r="V43" s="4"/>
      <c r="W43" s="4"/>
      <c r="X43" s="4"/>
    </row>
    <row r="44" spans="1:9" ht="12.75">
      <c r="A44" s="5" t="s">
        <v>74</v>
      </c>
      <c r="B44" s="5">
        <f>ROUND((10*LOG(B43*1000000)),2)</f>
        <v>89.06</v>
      </c>
      <c r="C44" s="4"/>
      <c r="D44" s="5"/>
      <c r="F44" s="25"/>
      <c r="G44" s="25"/>
      <c r="H44" s="25"/>
      <c r="I44" s="25"/>
    </row>
    <row r="45" spans="1:9" ht="12.75">
      <c r="A45" s="5" t="s">
        <v>34</v>
      </c>
      <c r="B45" s="5">
        <f>B41+B44</f>
        <v>-77.94</v>
      </c>
      <c r="C45" s="4"/>
      <c r="D45" s="5"/>
      <c r="F45" s="25"/>
      <c r="G45" s="25"/>
      <c r="H45" s="25"/>
      <c r="I45" s="25"/>
    </row>
    <row r="46" spans="1:9" ht="12.75">
      <c r="A46" s="5" t="s">
        <v>75</v>
      </c>
      <c r="B46" s="5">
        <f>B32-B45</f>
        <v>33.269999999999996</v>
      </c>
      <c r="C46" s="4"/>
      <c r="D46" s="5"/>
      <c r="F46" s="25"/>
      <c r="G46" s="25"/>
      <c r="H46" s="25"/>
      <c r="I46" s="25"/>
    </row>
    <row r="47" spans="1:9" ht="12.75">
      <c r="A47" s="5" t="s">
        <v>76</v>
      </c>
      <c r="B47" s="5">
        <v>12</v>
      </c>
      <c r="C47" s="4"/>
      <c r="D47" s="5"/>
      <c r="F47" s="25"/>
      <c r="G47" s="25"/>
      <c r="H47" s="25"/>
      <c r="I47" s="25"/>
    </row>
    <row r="48" spans="1:9" ht="12.75">
      <c r="A48" s="5" t="s">
        <v>77</v>
      </c>
      <c r="B48" s="5">
        <v>3</v>
      </c>
      <c r="C48" s="4"/>
      <c r="D48" s="5"/>
      <c r="F48" s="25"/>
      <c r="G48" s="25"/>
      <c r="H48" s="25"/>
      <c r="I48" s="25"/>
    </row>
    <row r="49" spans="1:4" ht="12.75">
      <c r="A49" s="17" t="s">
        <v>78</v>
      </c>
      <c r="B49">
        <v>14</v>
      </c>
      <c r="C49" s="4"/>
      <c r="D49" s="17"/>
    </row>
    <row r="50" spans="1:4" ht="12.75">
      <c r="A50" s="17" t="s">
        <v>79</v>
      </c>
      <c r="B50">
        <f>ROUND(B46-B47-B48-B49,1)</f>
        <v>4.3</v>
      </c>
      <c r="C50" s="30"/>
      <c r="D50" s="5"/>
    </row>
    <row r="51" spans="3:4" ht="12.75">
      <c r="C51" s="4"/>
      <c r="D51" s="5"/>
    </row>
    <row r="52" spans="3:4" ht="12.75">
      <c r="C52" s="4"/>
      <c r="D52" s="4"/>
    </row>
    <row r="53" spans="3:4" ht="12.75">
      <c r="C53" s="4"/>
      <c r="D53" s="4"/>
    </row>
    <row r="54" spans="1:11" ht="12.75">
      <c r="A54" s="5"/>
      <c r="B54" s="4"/>
      <c r="C54" s="4"/>
      <c r="D54" s="18"/>
      <c r="J54" s="5"/>
      <c r="K54" s="4"/>
    </row>
    <row r="55" spans="1:11" ht="12.75">
      <c r="A55" s="4"/>
      <c r="B55" s="4"/>
      <c r="C55" s="4"/>
      <c r="D55" s="17"/>
      <c r="J55" s="5"/>
      <c r="K55" s="4"/>
    </row>
    <row r="56" spans="1:11" ht="12.75">
      <c r="A56" s="5"/>
      <c r="B56" s="4"/>
      <c r="C56" s="4"/>
      <c r="D56" s="17"/>
      <c r="J56" s="5"/>
      <c r="K56" s="5"/>
    </row>
    <row r="57" spans="1:11" ht="12.75">
      <c r="A57" s="17"/>
      <c r="B57" s="18"/>
      <c r="C57" s="4"/>
      <c r="D57" s="17"/>
      <c r="J57" s="5"/>
      <c r="K57" s="4"/>
    </row>
    <row r="58" spans="1:11" ht="12.75">
      <c r="A58" s="5"/>
      <c r="B58" s="18"/>
      <c r="C58" s="4"/>
      <c r="D58" s="17"/>
      <c r="J58" s="5"/>
      <c r="K58" s="4"/>
    </row>
    <row r="59" spans="1:11" ht="12.75">
      <c r="A59" s="5"/>
      <c r="B59" s="4"/>
      <c r="C59" s="4"/>
      <c r="D59" s="17"/>
      <c r="J59" s="5"/>
      <c r="K59" s="4"/>
    </row>
    <row r="60" spans="1:11" ht="12.75">
      <c r="A60" s="4"/>
      <c r="B60" s="4"/>
      <c r="C60" s="4"/>
      <c r="D60" s="17"/>
      <c r="J60" s="5"/>
      <c r="K60" s="5"/>
    </row>
    <row r="61" spans="1:11" ht="20.25">
      <c r="A61" s="21"/>
      <c r="B61" s="21"/>
      <c r="C61" s="4"/>
      <c r="D61" s="17"/>
      <c r="J61" s="5"/>
      <c r="K61" s="5"/>
    </row>
    <row r="62" spans="3:11" ht="12.75">
      <c r="C62" s="4"/>
      <c r="D62" s="17"/>
      <c r="J62" s="5"/>
      <c r="K62" s="5"/>
    </row>
    <row r="63" spans="3:11" ht="12.75">
      <c r="C63" s="4"/>
      <c r="D63" s="17"/>
      <c r="J63" s="5"/>
      <c r="K63" s="5"/>
    </row>
    <row r="64" spans="3:11" ht="12.75">
      <c r="C64" s="4"/>
      <c r="D64" s="17"/>
      <c r="J64" s="5"/>
      <c r="K64" s="5"/>
    </row>
    <row r="65" spans="3:11" ht="12.75">
      <c r="C65" s="4"/>
      <c r="D65" s="17"/>
      <c r="J65" s="5"/>
      <c r="K65" s="5"/>
    </row>
    <row r="66" spans="3:11" ht="12.75">
      <c r="C66" s="4"/>
      <c r="D66" s="17"/>
      <c r="J66" s="5"/>
      <c r="K66" s="5"/>
    </row>
    <row r="67" spans="3:11" ht="12.75">
      <c r="C67" s="4"/>
      <c r="D67" s="17"/>
      <c r="J67" s="5"/>
      <c r="K67" s="5"/>
    </row>
    <row r="68" spans="3:11" ht="12.75">
      <c r="C68" s="4"/>
      <c r="D68" s="17"/>
      <c r="J68" s="5"/>
      <c r="K68" s="5"/>
    </row>
    <row r="69" spans="3:11" ht="12.75">
      <c r="C69" s="4"/>
      <c r="D69" s="17"/>
      <c r="J69" s="5"/>
      <c r="K69" s="5"/>
    </row>
    <row r="70" spans="3:11" ht="12.75">
      <c r="C70" s="4"/>
      <c r="D70" s="17"/>
      <c r="J70" s="5"/>
      <c r="K70" s="5"/>
    </row>
    <row r="71" spans="3:11" ht="12.75">
      <c r="C71" s="4"/>
      <c r="D71" s="17"/>
      <c r="J71" s="5"/>
      <c r="K71" s="5"/>
    </row>
    <row r="72" spans="3:11" ht="12.75">
      <c r="C72" s="4"/>
      <c r="D72" s="17"/>
      <c r="J72" s="5"/>
      <c r="K72" s="5"/>
    </row>
    <row r="73" spans="3:11" ht="12.75">
      <c r="C73" s="4"/>
      <c r="D73" s="17"/>
      <c r="J73" s="5"/>
      <c r="K73" s="5"/>
    </row>
    <row r="74" spans="3:11" ht="12.75">
      <c r="C74" s="4"/>
      <c r="D74" s="17"/>
      <c r="J74" s="5"/>
      <c r="K74" s="5"/>
    </row>
    <row r="75" spans="3:11" ht="12.75">
      <c r="C75" s="4"/>
      <c r="D75" s="17"/>
      <c r="J75" s="5"/>
      <c r="K75" s="5"/>
    </row>
    <row r="76" spans="3:11" ht="12.75">
      <c r="C76" s="4"/>
      <c r="D76" s="17"/>
      <c r="J76" s="5"/>
      <c r="K76" s="5"/>
    </row>
    <row r="77" spans="3:11" ht="12.75">
      <c r="C77" s="4"/>
      <c r="D77" s="17"/>
      <c r="J77" s="5"/>
      <c r="K77" s="5"/>
    </row>
    <row r="78" spans="3:11" ht="12.75">
      <c r="C78" s="4"/>
      <c r="D78" s="17"/>
      <c r="J78" s="5"/>
      <c r="K78" s="5"/>
    </row>
    <row r="79" spans="3:11" ht="12.75">
      <c r="C79" s="4"/>
      <c r="D79" s="17"/>
      <c r="J79" s="5"/>
      <c r="K79" s="5"/>
    </row>
    <row r="80" spans="3:11" ht="12.75">
      <c r="C80" s="4"/>
      <c r="D80" s="17"/>
      <c r="J80" s="5"/>
      <c r="K80" s="5"/>
    </row>
    <row r="81" spans="3:6" ht="12.75">
      <c r="C81" s="4"/>
      <c r="D81" s="17"/>
      <c r="E81" s="5"/>
      <c r="F81" s="4"/>
    </row>
    <row r="82" spans="1:5" ht="6.75" customHeight="1">
      <c r="A82" s="4"/>
      <c r="B82" s="4"/>
      <c r="C82" s="4"/>
      <c r="D82" s="4"/>
      <c r="E82" s="4"/>
    </row>
    <row r="83" spans="1:5" ht="20.25">
      <c r="A83" s="38" t="s">
        <v>3</v>
      </c>
      <c r="B83" s="38"/>
      <c r="C83" s="25"/>
      <c r="D83" s="25"/>
      <c r="E83" s="25"/>
    </row>
    <row r="84" spans="1:5" ht="6.75" customHeight="1">
      <c r="A84" s="5"/>
      <c r="B84" s="4"/>
      <c r="C84" s="4"/>
      <c r="D84" s="4"/>
      <c r="E84" s="4"/>
    </row>
    <row r="85" spans="1:31" ht="12.75">
      <c r="A85" s="6" t="s">
        <v>29</v>
      </c>
      <c r="B85" s="2">
        <v>1</v>
      </c>
      <c r="C85" s="2">
        <v>1.25</v>
      </c>
      <c r="D85" s="2">
        <v>1.5</v>
      </c>
      <c r="E85" s="2">
        <v>1.75</v>
      </c>
      <c r="F85" s="2">
        <v>2</v>
      </c>
      <c r="G85" s="2">
        <v>2.5</v>
      </c>
      <c r="H85" s="2">
        <v>3</v>
      </c>
      <c r="I85" s="2">
        <v>3.5</v>
      </c>
      <c r="J85" s="2">
        <v>4</v>
      </c>
      <c r="K85" s="2">
        <v>4.5</v>
      </c>
      <c r="L85" s="2">
        <v>5</v>
      </c>
      <c r="M85" s="2">
        <v>6</v>
      </c>
      <c r="N85" s="2">
        <v>7</v>
      </c>
      <c r="O85" s="2">
        <v>8</v>
      </c>
      <c r="P85" s="2">
        <v>9</v>
      </c>
      <c r="Q85" s="2">
        <v>10</v>
      </c>
      <c r="R85" s="2">
        <v>11</v>
      </c>
      <c r="S85" s="2">
        <v>12</v>
      </c>
      <c r="T85" s="2">
        <v>13</v>
      </c>
      <c r="U85" s="2">
        <v>14</v>
      </c>
      <c r="V85" s="2">
        <v>15</v>
      </c>
      <c r="W85" s="2">
        <v>16</v>
      </c>
      <c r="X85" s="2">
        <v>19</v>
      </c>
      <c r="Y85" s="2">
        <v>23</v>
      </c>
      <c r="Z85" s="2">
        <v>27</v>
      </c>
      <c r="AA85" s="2">
        <v>31</v>
      </c>
      <c r="AB85" s="2">
        <v>35</v>
      </c>
      <c r="AC85" s="2">
        <v>40</v>
      </c>
      <c r="AD85" s="2">
        <v>45</v>
      </c>
      <c r="AE85" s="2">
        <v>50</v>
      </c>
    </row>
    <row r="86" spans="1:31" ht="12.75">
      <c r="A86" s="1" t="s">
        <v>32</v>
      </c>
      <c r="B86" s="19" t="e">
        <f aca="true" t="shared" si="0" ref="B86:AE86">IF(B90&gt;=0,"Yes","No")</f>
        <v>#REF!</v>
      </c>
      <c r="C86" s="19" t="e">
        <f t="shared" si="0"/>
        <v>#REF!</v>
      </c>
      <c r="D86" s="19" t="e">
        <f t="shared" si="0"/>
        <v>#REF!</v>
      </c>
      <c r="E86" s="19" t="e">
        <f t="shared" si="0"/>
        <v>#REF!</v>
      </c>
      <c r="F86" s="19" t="e">
        <f t="shared" si="0"/>
        <v>#REF!</v>
      </c>
      <c r="G86" s="19" t="e">
        <f t="shared" si="0"/>
        <v>#REF!</v>
      </c>
      <c r="H86" s="19" t="e">
        <f t="shared" si="0"/>
        <v>#REF!</v>
      </c>
      <c r="I86" s="19" t="e">
        <f t="shared" si="0"/>
        <v>#REF!</v>
      </c>
      <c r="J86" s="19" t="e">
        <f t="shared" si="0"/>
        <v>#REF!</v>
      </c>
      <c r="K86" s="19" t="e">
        <f t="shared" si="0"/>
        <v>#REF!</v>
      </c>
      <c r="L86" s="19" t="e">
        <f t="shared" si="0"/>
        <v>#REF!</v>
      </c>
      <c r="M86" s="19" t="e">
        <f t="shared" si="0"/>
        <v>#REF!</v>
      </c>
      <c r="N86" s="19" t="e">
        <f t="shared" si="0"/>
        <v>#REF!</v>
      </c>
      <c r="O86" s="19" t="e">
        <f t="shared" si="0"/>
        <v>#REF!</v>
      </c>
      <c r="P86" s="19" t="e">
        <f t="shared" si="0"/>
        <v>#REF!</v>
      </c>
      <c r="Q86" s="19" t="e">
        <f t="shared" si="0"/>
        <v>#REF!</v>
      </c>
      <c r="R86" s="19" t="e">
        <f t="shared" si="0"/>
        <v>#REF!</v>
      </c>
      <c r="S86" s="19" t="e">
        <f t="shared" si="0"/>
        <v>#REF!</v>
      </c>
      <c r="T86" s="19" t="e">
        <f t="shared" si="0"/>
        <v>#REF!</v>
      </c>
      <c r="U86" s="19" t="e">
        <f t="shared" si="0"/>
        <v>#REF!</v>
      </c>
      <c r="V86" s="19" t="e">
        <f t="shared" si="0"/>
        <v>#REF!</v>
      </c>
      <c r="W86" s="19" t="e">
        <f t="shared" si="0"/>
        <v>#REF!</v>
      </c>
      <c r="X86" s="19" t="e">
        <f t="shared" si="0"/>
        <v>#REF!</v>
      </c>
      <c r="Y86" s="19" t="e">
        <f t="shared" si="0"/>
        <v>#REF!</v>
      </c>
      <c r="Z86" s="19" t="e">
        <f t="shared" si="0"/>
        <v>#REF!</v>
      </c>
      <c r="AA86" s="19" t="e">
        <f t="shared" si="0"/>
        <v>#REF!</v>
      </c>
      <c r="AB86" s="19" t="e">
        <f t="shared" si="0"/>
        <v>#REF!</v>
      </c>
      <c r="AC86" s="19" t="e">
        <f t="shared" si="0"/>
        <v>#REF!</v>
      </c>
      <c r="AD86" s="19" t="e">
        <f t="shared" si="0"/>
        <v>#REF!</v>
      </c>
      <c r="AE86" s="19" t="e">
        <f t="shared" si="0"/>
        <v>#REF!</v>
      </c>
    </row>
    <row r="87" spans="1:31" ht="12.75">
      <c r="A87" s="1" t="s">
        <v>28</v>
      </c>
      <c r="B87" s="1" t="e">
        <f>#REF!*10*LOG10(B85)</f>
        <v>#REF!</v>
      </c>
      <c r="C87" s="1" t="e">
        <f>#REF!*10*LOG10(C85)</f>
        <v>#REF!</v>
      </c>
      <c r="D87" s="1" t="e">
        <f>#REF!*10*LOG10(D85)</f>
        <v>#REF!</v>
      </c>
      <c r="E87" s="1" t="e">
        <f>#REF!*10*LOG10(E85)</f>
        <v>#REF!</v>
      </c>
      <c r="F87" s="1" t="e">
        <f>#REF!*10*LOG10(F85)</f>
        <v>#REF!</v>
      </c>
      <c r="G87" s="1" t="e">
        <f>#REF!*10*LOG10(G85)</f>
        <v>#REF!</v>
      </c>
      <c r="H87" s="1" t="e">
        <f>#REF!*10*LOG10(H85)</f>
        <v>#REF!</v>
      </c>
      <c r="I87" s="1" t="e">
        <f>#REF!*10*LOG10(I85)</f>
        <v>#REF!</v>
      </c>
      <c r="J87" s="1" t="e">
        <f>#REF!*10*LOG10(J85)</f>
        <v>#REF!</v>
      </c>
      <c r="K87" s="1" t="e">
        <f>#REF!*10*LOG10(K85)</f>
        <v>#REF!</v>
      </c>
      <c r="L87" s="1" t="e">
        <f>#REF!*10*LOG10(L85)</f>
        <v>#REF!</v>
      </c>
      <c r="M87" s="1" t="e">
        <f>#REF!*10*LOG10(M85)</f>
        <v>#REF!</v>
      </c>
      <c r="N87" s="1" t="e">
        <f>#REF!*10*LOG10(N85)</f>
        <v>#REF!</v>
      </c>
      <c r="O87" s="1" t="e">
        <f>#REF!*10*LOG10(O85)</f>
        <v>#REF!</v>
      </c>
      <c r="P87" s="1" t="e">
        <f>#REF!*10*LOG10(P85)</f>
        <v>#REF!</v>
      </c>
      <c r="Q87" s="1" t="e">
        <f>#REF!*10*LOG10(Q85)</f>
        <v>#REF!</v>
      </c>
      <c r="R87" s="1" t="e">
        <f>#REF!*10*LOG10(R85)</f>
        <v>#REF!</v>
      </c>
      <c r="S87" s="1" t="e">
        <f>#REF!*10*LOG10(S85)</f>
        <v>#REF!</v>
      </c>
      <c r="T87" s="1" t="e">
        <f>#REF!*10*LOG10(T85)</f>
        <v>#REF!</v>
      </c>
      <c r="U87" s="1" t="e">
        <f>#REF!*10*LOG10(U85)</f>
        <v>#REF!</v>
      </c>
      <c r="V87" s="1" t="e">
        <f>#REF!*10*LOG10(V85)</f>
        <v>#REF!</v>
      </c>
      <c r="W87" s="1" t="e">
        <f>#REF!*10*LOG10(W85)</f>
        <v>#REF!</v>
      </c>
      <c r="X87" s="1" t="e">
        <f>#REF!*10*LOG10(X85)</f>
        <v>#REF!</v>
      </c>
      <c r="Y87" s="1" t="e">
        <f>#REF!*10*LOG10(Y85)</f>
        <v>#REF!</v>
      </c>
      <c r="Z87" s="1" t="e">
        <f>#REF!*10*LOG10(Z85)</f>
        <v>#REF!</v>
      </c>
      <c r="AA87" s="1" t="e">
        <f>#REF!*10*LOG10(AA85)</f>
        <v>#REF!</v>
      </c>
      <c r="AB87" s="1" t="e">
        <f>#REF!*10*LOG10(AB85)</f>
        <v>#REF!</v>
      </c>
      <c r="AC87" s="1" t="e">
        <f>#REF!*10*LOG10(AC85)</f>
        <v>#REF!</v>
      </c>
      <c r="AD87" s="1" t="e">
        <f>#REF!*10*LOG10(AD85)</f>
        <v>#REF!</v>
      </c>
      <c r="AE87" s="1" t="e">
        <f>#REF!*10*LOG10(AE85)</f>
        <v>#REF!</v>
      </c>
    </row>
    <row r="88" spans="1:31" ht="12.75">
      <c r="A88" s="1" t="s">
        <v>4</v>
      </c>
      <c r="B88" s="1" t="e">
        <f aca="true" t="shared" si="1" ref="B88:U88">$K$41-B87</f>
        <v>#REF!</v>
      </c>
      <c r="C88" s="1" t="e">
        <f t="shared" si="1"/>
        <v>#REF!</v>
      </c>
      <c r="D88" s="1" t="e">
        <f t="shared" si="1"/>
        <v>#REF!</v>
      </c>
      <c r="E88" s="1" t="e">
        <f t="shared" si="1"/>
        <v>#REF!</v>
      </c>
      <c r="F88" s="1" t="e">
        <f t="shared" si="1"/>
        <v>#REF!</v>
      </c>
      <c r="G88" s="1" t="e">
        <f t="shared" si="1"/>
        <v>#REF!</v>
      </c>
      <c r="H88" s="1" t="e">
        <f t="shared" si="1"/>
        <v>#REF!</v>
      </c>
      <c r="I88" s="1" t="e">
        <f t="shared" si="1"/>
        <v>#REF!</v>
      </c>
      <c r="J88" s="1" t="e">
        <f t="shared" si="1"/>
        <v>#REF!</v>
      </c>
      <c r="K88" s="1" t="e">
        <f t="shared" si="1"/>
        <v>#REF!</v>
      </c>
      <c r="L88" s="1" t="e">
        <f t="shared" si="1"/>
        <v>#REF!</v>
      </c>
      <c r="M88" s="1" t="e">
        <f t="shared" si="1"/>
        <v>#REF!</v>
      </c>
      <c r="N88" s="1" t="e">
        <f t="shared" si="1"/>
        <v>#REF!</v>
      </c>
      <c r="O88" s="1" t="e">
        <f t="shared" si="1"/>
        <v>#REF!</v>
      </c>
      <c r="P88" s="1" t="e">
        <f t="shared" si="1"/>
        <v>#REF!</v>
      </c>
      <c r="Q88" s="1" t="e">
        <f t="shared" si="1"/>
        <v>#REF!</v>
      </c>
      <c r="R88" s="1" t="e">
        <f t="shared" si="1"/>
        <v>#REF!</v>
      </c>
      <c r="S88" s="1" t="e">
        <f t="shared" si="1"/>
        <v>#REF!</v>
      </c>
      <c r="T88" s="1" t="e">
        <f t="shared" si="1"/>
        <v>#REF!</v>
      </c>
      <c r="U88" s="1" t="e">
        <f t="shared" si="1"/>
        <v>#REF!</v>
      </c>
      <c r="V88" s="1" t="e">
        <f aca="true" t="shared" si="2" ref="V88:AE88">$K$41-V87</f>
        <v>#REF!</v>
      </c>
      <c r="W88" s="1" t="e">
        <f t="shared" si="2"/>
        <v>#REF!</v>
      </c>
      <c r="X88" s="1" t="e">
        <f t="shared" si="2"/>
        <v>#REF!</v>
      </c>
      <c r="Y88" s="1" t="e">
        <f t="shared" si="2"/>
        <v>#REF!</v>
      </c>
      <c r="Z88" s="1" t="e">
        <f t="shared" si="2"/>
        <v>#REF!</v>
      </c>
      <c r="AA88" s="1" t="e">
        <f t="shared" si="2"/>
        <v>#REF!</v>
      </c>
      <c r="AB88" s="1" t="e">
        <f t="shared" si="2"/>
        <v>#REF!</v>
      </c>
      <c r="AC88" s="1" t="e">
        <f t="shared" si="2"/>
        <v>#REF!</v>
      </c>
      <c r="AD88" s="1" t="e">
        <f t="shared" si="2"/>
        <v>#REF!</v>
      </c>
      <c r="AE88" s="1" t="e">
        <f t="shared" si="2"/>
        <v>#REF!</v>
      </c>
    </row>
    <row r="89" spans="1:31" ht="12.75">
      <c r="A89" s="1" t="s">
        <v>30</v>
      </c>
      <c r="B89" s="1" t="e">
        <f aca="true" t="shared" si="3" ref="B89:AE89">$K60+B88</f>
        <v>#REF!</v>
      </c>
      <c r="C89" s="1" t="e">
        <f t="shared" si="3"/>
        <v>#REF!</v>
      </c>
      <c r="D89" s="1" t="e">
        <f t="shared" si="3"/>
        <v>#REF!</v>
      </c>
      <c r="E89" s="1" t="e">
        <f t="shared" si="3"/>
        <v>#REF!</v>
      </c>
      <c r="F89" s="1" t="e">
        <f t="shared" si="3"/>
        <v>#REF!</v>
      </c>
      <c r="G89" s="1" t="e">
        <f t="shared" si="3"/>
        <v>#REF!</v>
      </c>
      <c r="H89" s="1" t="e">
        <f t="shared" si="3"/>
        <v>#REF!</v>
      </c>
      <c r="I89" s="1" t="e">
        <f t="shared" si="3"/>
        <v>#REF!</v>
      </c>
      <c r="J89" s="1" t="e">
        <f t="shared" si="3"/>
        <v>#REF!</v>
      </c>
      <c r="K89" s="1" t="e">
        <f t="shared" si="3"/>
        <v>#REF!</v>
      </c>
      <c r="L89" s="1" t="e">
        <f t="shared" si="3"/>
        <v>#REF!</v>
      </c>
      <c r="M89" s="1" t="e">
        <f t="shared" si="3"/>
        <v>#REF!</v>
      </c>
      <c r="N89" s="1" t="e">
        <f t="shared" si="3"/>
        <v>#REF!</v>
      </c>
      <c r="O89" s="1" t="e">
        <f t="shared" si="3"/>
        <v>#REF!</v>
      </c>
      <c r="P89" s="1" t="e">
        <f t="shared" si="3"/>
        <v>#REF!</v>
      </c>
      <c r="Q89" s="1" t="e">
        <f t="shared" si="3"/>
        <v>#REF!</v>
      </c>
      <c r="R89" s="1" t="e">
        <f t="shared" si="3"/>
        <v>#REF!</v>
      </c>
      <c r="S89" s="1" t="e">
        <f t="shared" si="3"/>
        <v>#REF!</v>
      </c>
      <c r="T89" s="1" t="e">
        <f t="shared" si="3"/>
        <v>#REF!</v>
      </c>
      <c r="U89" s="1" t="e">
        <f t="shared" si="3"/>
        <v>#REF!</v>
      </c>
      <c r="V89" s="1" t="e">
        <f t="shared" si="3"/>
        <v>#REF!</v>
      </c>
      <c r="W89" s="1" t="e">
        <f t="shared" si="3"/>
        <v>#REF!</v>
      </c>
      <c r="X89" s="1" t="e">
        <f t="shared" si="3"/>
        <v>#REF!</v>
      </c>
      <c r="Y89" s="1" t="e">
        <f t="shared" si="3"/>
        <v>#REF!</v>
      </c>
      <c r="Z89" s="1" t="e">
        <f t="shared" si="3"/>
        <v>#REF!</v>
      </c>
      <c r="AA89" s="1" t="e">
        <f t="shared" si="3"/>
        <v>#REF!</v>
      </c>
      <c r="AB89" s="1" t="e">
        <f t="shared" si="3"/>
        <v>#REF!</v>
      </c>
      <c r="AC89" s="1" t="e">
        <f t="shared" si="3"/>
        <v>#REF!</v>
      </c>
      <c r="AD89" s="1" t="e">
        <f t="shared" si="3"/>
        <v>#REF!</v>
      </c>
      <c r="AE89" s="1" t="e">
        <f t="shared" si="3"/>
        <v>#REF!</v>
      </c>
    </row>
    <row r="90" spans="1:31" ht="12.75">
      <c r="A90" s="1" t="s">
        <v>31</v>
      </c>
      <c r="B90" t="e">
        <f>B89-$B$45-#REF!</f>
        <v>#REF!</v>
      </c>
      <c r="C90" t="e">
        <f>C89-$B$45-#REF!</f>
        <v>#REF!</v>
      </c>
      <c r="D90" t="e">
        <f>D89-$B$45-#REF!</f>
        <v>#REF!</v>
      </c>
      <c r="E90" t="e">
        <f>E89-$B$45-#REF!</f>
        <v>#REF!</v>
      </c>
      <c r="F90" t="e">
        <f>F89-$B$45-#REF!</f>
        <v>#REF!</v>
      </c>
      <c r="G90" t="e">
        <f>G89-$B$45-#REF!</f>
        <v>#REF!</v>
      </c>
      <c r="H90" t="e">
        <f>H89-$B$45-#REF!</f>
        <v>#REF!</v>
      </c>
      <c r="I90" t="e">
        <f>I89-$B$45-#REF!</f>
        <v>#REF!</v>
      </c>
      <c r="J90" t="e">
        <f>J89-$B$45-#REF!</f>
        <v>#REF!</v>
      </c>
      <c r="K90" t="e">
        <f>K89-$B$45-#REF!</f>
        <v>#REF!</v>
      </c>
      <c r="L90" t="e">
        <f>L89-$B$45-#REF!</f>
        <v>#REF!</v>
      </c>
      <c r="M90" t="e">
        <f>M89-$B$45-#REF!</f>
        <v>#REF!</v>
      </c>
      <c r="N90" t="e">
        <f>N89-$B$45-#REF!</f>
        <v>#REF!</v>
      </c>
      <c r="O90" t="e">
        <f>O89-$B$45-#REF!</f>
        <v>#REF!</v>
      </c>
      <c r="P90" t="e">
        <f>P89-$B$45-#REF!</f>
        <v>#REF!</v>
      </c>
      <c r="Q90" t="e">
        <f>Q89-$B$45-#REF!</f>
        <v>#REF!</v>
      </c>
      <c r="R90" t="e">
        <f>R89-$B$45-#REF!</f>
        <v>#REF!</v>
      </c>
      <c r="S90" t="e">
        <f>S89-$B$45-#REF!</f>
        <v>#REF!</v>
      </c>
      <c r="T90" t="e">
        <f>T89-$B$45-#REF!</f>
        <v>#REF!</v>
      </c>
      <c r="U90" t="e">
        <f>U89-$B$45-#REF!</f>
        <v>#REF!</v>
      </c>
      <c r="V90" t="e">
        <f>V89-$B$45-#REF!</f>
        <v>#REF!</v>
      </c>
      <c r="W90" t="e">
        <f>W89-$B$45-#REF!</f>
        <v>#REF!</v>
      </c>
      <c r="X90" t="e">
        <f>X89-$B$45-#REF!</f>
        <v>#REF!</v>
      </c>
      <c r="Y90" t="e">
        <f>Y89-$B$45-#REF!</f>
        <v>#REF!</v>
      </c>
      <c r="Z90" t="e">
        <f>Z89-$B$45-#REF!</f>
        <v>#REF!</v>
      </c>
      <c r="AA90" t="e">
        <f>AA89-$B$45-#REF!</f>
        <v>#REF!</v>
      </c>
      <c r="AB90" t="e">
        <f>AB89-$B$45-#REF!</f>
        <v>#REF!</v>
      </c>
      <c r="AC90" t="e">
        <f>AC89-$B$45-#REF!</f>
        <v>#REF!</v>
      </c>
      <c r="AD90" t="e">
        <f>AD89-$B$45-#REF!</f>
        <v>#REF!</v>
      </c>
      <c r="AE90" t="e">
        <f>AE89-$B$45-#REF!</f>
        <v>#REF!</v>
      </c>
    </row>
    <row r="104" ht="12.75">
      <c r="A104" s="4"/>
    </row>
    <row r="105" ht="12.75">
      <c r="A105" s="28"/>
    </row>
    <row r="106" ht="12.75">
      <c r="A106" s="17"/>
    </row>
    <row r="107" ht="12.75">
      <c r="A107" s="17"/>
    </row>
    <row r="108" ht="12.75">
      <c r="A108" s="26"/>
    </row>
    <row r="109" ht="12.75">
      <c r="A109" s="26"/>
    </row>
    <row r="110" ht="12.75">
      <c r="A110" s="20"/>
    </row>
    <row r="111" ht="12.75">
      <c r="A111" s="27"/>
    </row>
    <row r="112" ht="12.75">
      <c r="A112" s="27"/>
    </row>
    <row r="113" ht="12.75">
      <c r="A113" s="20"/>
    </row>
    <row r="114" ht="12.75">
      <c r="A114" s="27"/>
    </row>
  </sheetData>
  <mergeCells count="2">
    <mergeCell ref="D2:K2"/>
    <mergeCell ref="A83:B83"/>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8" sqref="C8:C10"/>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vbrethour</dc:creator>
  <cp:keywords/>
  <dc:description/>
  <cp:lastModifiedBy>Mark Jamtgaard</cp:lastModifiedBy>
  <cp:lastPrinted>2005-07-15T02:28:40Z</cp:lastPrinted>
  <dcterms:created xsi:type="dcterms:W3CDTF">2005-04-22T18:00:46Z</dcterms:created>
  <dcterms:modified xsi:type="dcterms:W3CDTF">2005-07-14T20:32:46Z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