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1115" windowHeight="7680" activeTab="0"/>
  </bookViews>
  <sheets>
    <sheet name="System configuration parameters" sheetId="1" r:id="rId1"/>
    <sheet name="Performance analysis" sheetId="2" r:id="rId2"/>
    <sheet name="Sheet3" sheetId="3" r:id="rId3"/>
  </sheets>
  <definedNames>
    <definedName name="Population">'System configuration parameters'!$C$32:$C$35</definedName>
    <definedName name="PossiblePopulationDensity">'System configuration parameters'!$J$9:$J$18</definedName>
    <definedName name="tabA" localSheetId="0">'System configuration parameters'!$A$1</definedName>
  </definedNames>
  <calcPr fullCalcOnLoad="1"/>
</workbook>
</file>

<file path=xl/comments1.xml><?xml version="1.0" encoding="utf-8"?>
<comments xmlns="http://schemas.openxmlformats.org/spreadsheetml/2006/main">
  <authors>
    <author>smohant1</author>
  </authors>
  <commentList>
    <comment ref="O3" authorId="0">
      <text>
        <r>
          <rPr>
            <b/>
            <sz val="8"/>
            <rFont val="Tahoma"/>
            <family val="0"/>
          </rPr>
          <t xml:space="preserve">smohant1: The following steps illustate the procedure used to calculate the density of idle mode SSs per sq. km. It may be noted that this density is an average density.
An approximate formulation is used to calculate the number of SSs in active communication as follows
Number of SSs in active call sessions per sq. km = </t>
        </r>
        <r>
          <rPr>
            <b/>
            <sz val="8"/>
            <rFont val="Arial"/>
            <family val="0"/>
          </rPr>
          <t>ρ</t>
        </r>
        <r>
          <rPr>
            <b/>
            <sz val="8"/>
            <rFont val="Tahoma"/>
            <family val="0"/>
          </rPr>
          <t>x</t>
        </r>
        <r>
          <rPr>
            <b/>
            <sz val="8"/>
            <rFont val="Arial"/>
            <family val="0"/>
          </rPr>
          <t>λ</t>
        </r>
        <r>
          <rPr>
            <b/>
            <sz val="8"/>
            <rFont val="Arial"/>
            <family val="2"/>
          </rPr>
          <t>ζ</t>
        </r>
        <r>
          <rPr>
            <b/>
            <sz val="8"/>
            <rFont val="Tahoma"/>
            <family val="0"/>
          </rPr>
          <t xml:space="preserve">
Therefore, numbers of SSs not in active call sessions = ρx - ρxλζ = ρx (1-λζ)
If an SS goes to idle mode if it does not receive any call for a duration of T, then the probability
of an inactive SS to go to idle mode = exp (-λT)
Thus, the density of idle mode SSs per sq. km. = Density of inactive SSs per sq.km. * probability of that an inactive SS goes to idle mode = exp (-λT)ρx (1-λζ)
For our calculations, we have used T = 0.5 seconds.</t>
        </r>
      </text>
    </comment>
    <comment ref="S3" authorId="0">
      <text>
        <r>
          <rPr>
            <b/>
            <sz val="8"/>
            <rFont val="Tahoma"/>
            <family val="0"/>
          </rPr>
          <t>smohant1:</t>
        </r>
        <r>
          <rPr>
            <sz val="8"/>
            <rFont val="Tahoma"/>
            <family val="0"/>
          </rPr>
          <t xml:space="preserve">
The formulation for the area of a paging group = pi * r^2 * Nc sq. meters =  pi * r^2 * Nc/1e6  sq. km. 
We have used pi = 3.1415</t>
        </r>
      </text>
    </comment>
    <comment ref="T3" authorId="0">
      <text>
        <r>
          <rPr>
            <b/>
            <sz val="8"/>
            <rFont val="Tahoma"/>
            <family val="0"/>
          </rPr>
          <t>smohant1:</t>
        </r>
        <r>
          <rPr>
            <sz val="8"/>
            <rFont val="Tahoma"/>
            <family val="0"/>
          </rPr>
          <t xml:space="preserve">
Number of idle mode SSs in a PG (N</t>
        </r>
        <r>
          <rPr>
            <vertAlign val="subscript"/>
            <sz val="8"/>
            <rFont val="Tahoma"/>
            <family val="2"/>
          </rPr>
          <t>i</t>
        </r>
        <r>
          <rPr>
            <sz val="8"/>
            <rFont val="Tahoma"/>
            <family val="0"/>
          </rPr>
          <t xml:space="preserve">)= </t>
        </r>
        <r>
          <rPr>
            <sz val="8"/>
            <rFont val="Arial"/>
            <family val="0"/>
          </rPr>
          <t>ρ</t>
        </r>
        <r>
          <rPr>
            <vertAlign val="subscript"/>
            <sz val="8"/>
            <rFont val="Tahoma"/>
            <family val="2"/>
          </rPr>
          <t>i</t>
        </r>
        <r>
          <rPr>
            <sz val="8"/>
            <rFont val="Tahoma"/>
            <family val="0"/>
          </rPr>
          <t xml:space="preserve"> * A</t>
        </r>
      </text>
    </comment>
    <comment ref="U3" authorId="0">
      <text>
        <r>
          <rPr>
            <b/>
            <sz val="8"/>
            <rFont val="Tahoma"/>
            <family val="0"/>
          </rPr>
          <t>smohant1:</t>
        </r>
        <r>
          <rPr>
            <sz val="8"/>
            <rFont val="Tahoma"/>
            <family val="0"/>
          </rPr>
          <t xml:space="preserve">
Number of idle mode SSs paged per second = Np= </t>
        </r>
        <r>
          <rPr>
            <sz val="8"/>
            <rFont val="Arial"/>
            <family val="0"/>
          </rPr>
          <t>λ</t>
        </r>
        <r>
          <rPr>
            <sz val="8"/>
            <rFont val="Tahoma"/>
            <family val="0"/>
          </rPr>
          <t>Ni</t>
        </r>
      </text>
    </comment>
  </commentList>
</comments>
</file>

<file path=xl/comments2.xml><?xml version="1.0" encoding="utf-8"?>
<comments xmlns="http://schemas.openxmlformats.org/spreadsheetml/2006/main">
  <authors>
    <author>smohant1</author>
  </authors>
  <commentList>
    <comment ref="A8" authorId="0">
      <text>
        <r>
          <rPr>
            <b/>
            <sz val="8"/>
            <rFont val="Tahoma"/>
            <family val="0"/>
          </rPr>
          <t>Shantidev Mohanty:</t>
        </r>
        <r>
          <rPr>
            <sz val="8"/>
            <rFont val="Tahoma"/>
            <family val="0"/>
          </rPr>
          <t xml:space="preserve">
Refer to Table 275 of IEEE 802.16e-2005.</t>
        </r>
      </text>
    </comment>
    <comment ref="A12" authorId="0">
      <text>
        <r>
          <rPr>
            <b/>
            <sz val="8"/>
            <rFont val="Tahoma"/>
            <family val="0"/>
          </rPr>
          <t>Shantidev Mohanty:</t>
        </r>
        <r>
          <rPr>
            <sz val="8"/>
            <rFont val="Tahoma"/>
            <family val="0"/>
          </rPr>
          <t xml:space="preserve">
Paging broadcast CID.</t>
        </r>
      </text>
    </comment>
    <comment ref="A14" authorId="0">
      <text>
        <r>
          <rPr>
            <b/>
            <sz val="8"/>
            <rFont val="Tahoma"/>
            <family val="0"/>
          </rPr>
          <t>smohant1:</t>
        </r>
        <r>
          <rPr>
            <sz val="8"/>
            <rFont val="Tahoma"/>
            <family val="0"/>
          </rPr>
          <t xml:space="preserve">
This condition checks if (permutation = 0b11) and (AMC type is 2*3 or 1*6) (refer to Table 275 of IEEE 802.16e-2005)</t>
        </r>
      </text>
    </comment>
    <comment ref="A22" authorId="0">
      <text>
        <r>
          <rPr>
            <b/>
            <sz val="8"/>
            <rFont val="Tahoma"/>
            <family val="0"/>
          </rPr>
          <t xml:space="preserve">Shantidev Mohanty:
</t>
        </r>
        <r>
          <rPr>
            <sz val="8"/>
            <rFont val="Tahoma"/>
            <family val="2"/>
          </rPr>
          <t>Refer to Table 109p of IEEE 802.16e-2005.</t>
        </r>
        <r>
          <rPr>
            <sz val="8"/>
            <rFont val="Tahoma"/>
            <family val="0"/>
          </rPr>
          <t xml:space="preserve">
</t>
        </r>
      </text>
    </comment>
    <comment ref="A26" authorId="0">
      <text>
        <r>
          <rPr>
            <b/>
            <sz val="8"/>
            <rFont val="Tahoma"/>
            <family val="0"/>
          </rPr>
          <t>Shantidev Mohanty:</t>
        </r>
        <r>
          <rPr>
            <sz val="8"/>
            <rFont val="Tahoma"/>
            <family val="0"/>
          </rPr>
          <t xml:space="preserve">
The maximum number of paging groups that can be supported is 2^16. However, currently we have assumed values from 01-5. But other values can be selected by entering that value in C23.</t>
        </r>
      </text>
    </comment>
    <comment ref="A27" authorId="0">
      <text>
        <r>
          <rPr>
            <b/>
            <sz val="8"/>
            <rFont val="Tahoma"/>
            <family val="0"/>
          </rPr>
          <t>Shantidev Mohanty:</t>
        </r>
        <r>
          <rPr>
            <sz val="8"/>
            <rFont val="Tahoma"/>
            <family val="0"/>
          </rPr>
          <t xml:space="preserve">
The size of each paging group is 16 bits and the number of paging groups is given by C23. Thus, the total number of bits to represent paging groups is 16*C23.</t>
        </r>
      </text>
    </comment>
    <comment ref="A28" authorId="0">
      <text>
        <r>
          <rPr>
            <b/>
            <sz val="8"/>
            <rFont val="Tahoma"/>
            <family val="2"/>
          </rPr>
          <t>Shantidev Mohanty:</t>
        </r>
        <r>
          <rPr>
            <sz val="8"/>
            <rFont val="Tahoma"/>
            <family val="0"/>
          </rPr>
          <t xml:space="preserve">
The maximum number of MAC addresses that can be supported is 2^8. However, currently we have assumed values from 01-5. But other values can be selected by entering that value in C23.</t>
        </r>
      </text>
    </comment>
    <comment ref="A33" authorId="0">
      <text>
        <r>
          <rPr>
            <b/>
            <sz val="8"/>
            <rFont val="Tahoma"/>
            <family val="0"/>
          </rPr>
          <t xml:space="preserve">Shantidev Mohanty:
</t>
        </r>
        <r>
          <rPr>
            <sz val="8"/>
            <rFont val="Tahoma"/>
            <family val="2"/>
          </rPr>
          <t xml:space="preserve">This will depend on the TLV information included in the MOB-PAG-ADV. As TLVs are byte aligned, the size of this field can be 0,8,16 etc. One can select a particular size of this field from the drop down menu. If the desired value if not in the drop down menu, one can use the value that he/she wants to use. </t>
        </r>
        <r>
          <rPr>
            <sz val="8"/>
            <rFont val="Tahoma"/>
            <family val="0"/>
          </rPr>
          <t xml:space="preserve">
</t>
        </r>
      </text>
    </comment>
  </commentList>
</comments>
</file>

<file path=xl/sharedStrings.xml><?xml version="1.0" encoding="utf-8"?>
<sst xmlns="http://schemas.openxmlformats.org/spreadsheetml/2006/main" count="69" uniqueCount="69">
  <si>
    <t>Table A. Population, Land Area, and Density for the 20 Largest Cities: 1990</t>
  </si>
  <si>
    <t>Rank</t>
  </si>
  <si>
    <t>City</t>
  </si>
  <si>
    <t>New York, NY</t>
  </si>
  <si>
    <t>Los Angeles, CA</t>
  </si>
  <si>
    <t>Chicago, IL</t>
  </si>
  <si>
    <t>Houston, TX</t>
  </si>
  <si>
    <t>Philadelphia, PA</t>
  </si>
  <si>
    <t>San Diego, CA</t>
  </si>
  <si>
    <t>Detroit, MI</t>
  </si>
  <si>
    <t>Dallas, TX</t>
  </si>
  <si>
    <t>Phoenix, AZ</t>
  </si>
  <si>
    <t>San Antonio, TX</t>
  </si>
  <si>
    <t>San Jose, CA</t>
  </si>
  <si>
    <t>Baltimore, MD</t>
  </si>
  <si>
    <t>Indianapolis, IN</t>
  </si>
  <si>
    <t>San Francisco, CA</t>
  </si>
  <si>
    <t>Jacksonville, FL</t>
  </si>
  <si>
    <t>Columbus, OH</t>
  </si>
  <si>
    <t>Milwaukee, WI</t>
  </si>
  <si>
    <t>Memphis, TN</t>
  </si>
  <si>
    <t>Washington, DC</t>
  </si>
  <si>
    <t>Boston, MA</t>
  </si>
  <si>
    <t>(http://www.census.gov/population/www/documentation/twps0027.html#tabA)</t>
  </si>
  <si>
    <t xml:space="preserve">Population (thousands) </t>
  </si>
  <si>
    <t>Land area (sq. miles)</t>
  </si>
  <si>
    <t>Density (average population per sq. mile)</t>
  </si>
  <si>
    <t>Factor to convert population density per sq. km.</t>
  </si>
  <si>
    <t>Density (average population per sq. km.)</t>
  </si>
  <si>
    <t>Percentage of WiMAX penetration (x)</t>
  </si>
  <si>
    <t>Population density per sq. km.   (ρ)</t>
  </si>
  <si>
    <t xml:space="preserve">Average Call arrival rate       (λ) </t>
  </si>
  <si>
    <t>Number of calls arrived in one hour (3600 sec)</t>
  </si>
  <si>
    <r>
      <t>Density of idle mode SSs per sq. km. (ρ</t>
    </r>
    <r>
      <rPr>
        <vertAlign val="subscript"/>
        <sz val="10"/>
        <rFont val="Arial"/>
        <family val="2"/>
      </rPr>
      <t>i</t>
    </r>
    <r>
      <rPr>
        <sz val="10"/>
        <rFont val="Arial"/>
        <family val="0"/>
      </rPr>
      <t xml:space="preserve">) </t>
    </r>
  </si>
  <si>
    <r>
      <t>Average call duration in seconds (</t>
    </r>
    <r>
      <rPr>
        <sz val="10"/>
        <rFont val="Arial"/>
        <family val="2"/>
      </rPr>
      <t>ζ</t>
    </r>
    <r>
      <rPr>
        <sz val="10"/>
        <rFont val="Arial"/>
        <family val="0"/>
      </rPr>
      <t xml:space="preserve">) </t>
    </r>
  </si>
  <si>
    <t xml:space="preserve">WiMAX cell radius in meters (r ) </t>
  </si>
  <si>
    <t>Number of cells in one paging groups (Nc)</t>
  </si>
  <si>
    <t>Area of a paging group in sq.km. (A)</t>
  </si>
  <si>
    <r>
      <t>Number of idle mode SSs in a PG (N</t>
    </r>
    <r>
      <rPr>
        <vertAlign val="subscript"/>
        <sz val="10"/>
        <rFont val="Arial"/>
        <family val="2"/>
      </rPr>
      <t>i</t>
    </r>
    <r>
      <rPr>
        <sz val="10"/>
        <rFont val="Arial"/>
        <family val="0"/>
      </rPr>
      <t>)</t>
    </r>
  </si>
  <si>
    <t>Number of idle mode SSs paged per second (Np)</t>
  </si>
  <si>
    <t>This program investigates the performance of idle mode operation in WiMAX networks.</t>
  </si>
  <si>
    <t>IEEE 802.16e standard related</t>
  </si>
  <si>
    <t>Paging IE in the DL MAP</t>
  </si>
  <si>
    <t>DIDU</t>
  </si>
  <si>
    <t>N_CID</t>
  </si>
  <si>
    <t>CID</t>
  </si>
  <si>
    <r>
      <t>Parameters</t>
    </r>
    <r>
      <rPr>
        <sz val="10"/>
        <rFont val="Arial"/>
        <family val="0"/>
      </rPr>
      <t xml:space="preserve"> </t>
    </r>
  </si>
  <si>
    <t>Size (in bits)</t>
  </si>
  <si>
    <t xml:space="preserve">OFDMA Symbol offset </t>
  </si>
  <si>
    <t>No. OFDMA triple symbols</t>
  </si>
  <si>
    <t>Subchannel offset</t>
  </si>
  <si>
    <t>Boosting</t>
  </si>
  <si>
    <t>No. subchannels</t>
  </si>
  <si>
    <t>Condition</t>
  </si>
  <si>
    <t>Repetition Coding Indication</t>
  </si>
  <si>
    <t>MOB-PAG-ADV message</t>
  </si>
  <si>
    <t>GMAC header</t>
  </si>
  <si>
    <t>Management message type</t>
  </si>
  <si>
    <t>Num paging group IDs</t>
  </si>
  <si>
    <t>Paging group ID</t>
  </si>
  <si>
    <t xml:space="preserve">Num MACs </t>
  </si>
  <si>
    <t>MS MAC address hash</t>
  </si>
  <si>
    <t xml:space="preserve">Action code </t>
  </si>
  <si>
    <t>Reserved</t>
  </si>
  <si>
    <t>padding</t>
  </si>
  <si>
    <t>TLV encoded information</t>
  </si>
  <si>
    <t>Length of paging IE</t>
  </si>
  <si>
    <t>Length of MOB-PAG-ADV</t>
  </si>
  <si>
    <t>Number of idle mode SSs paged per second per cell (Nc)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</si>
</sst>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11">
    <font>
      <sz val="10"/>
      <name val="Arial"/>
      <family val="0"/>
    </font>
    <font>
      <sz val="8"/>
      <name val="Arial"/>
      <family val="0"/>
    </font>
    <font>
      <b/>
      <sz val="10"/>
      <name val="Arial"/>
      <family val="0"/>
    </font>
    <font>
      <vertAlign val="subscript"/>
      <sz val="10"/>
      <name val="Arial"/>
      <family val="2"/>
    </font>
    <font>
      <sz val="8"/>
      <name val="Tahoma"/>
      <family val="0"/>
    </font>
    <font>
      <b/>
      <sz val="8"/>
      <name val="Tahoma"/>
      <family val="0"/>
    </font>
    <font>
      <b/>
      <sz val="8"/>
      <name val="Arial"/>
      <family val="0"/>
    </font>
    <font>
      <vertAlign val="subscript"/>
      <sz val="8"/>
      <name val="Tahoma"/>
      <family val="2"/>
    </font>
    <font>
      <u val="single"/>
      <sz val="10"/>
      <color indexed="12"/>
      <name val="Arial"/>
      <family val="0"/>
    </font>
    <font>
      <u val="single"/>
      <sz val="10"/>
      <color indexed="36"/>
      <name val="Arial"/>
      <family val="0"/>
    </font>
    <font>
      <sz val="10"/>
      <color indexed="10"/>
      <name val="Arial"/>
      <family val="2"/>
    </font>
  </fonts>
  <fills count="2">
    <fill>
      <patternFill/>
    </fill>
    <fill>
      <patternFill patternType="gray125"/>
    </fill>
  </fills>
  <borders count="9">
    <border>
      <left/>
      <right/>
      <top/>
      <bottom/>
      <diagonal/>
    </border>
    <border>
      <left style="thick">
        <color indexed="32"/>
      </left>
      <right>
        <color indexed="63"/>
      </right>
      <top style="thick">
        <color indexed="32"/>
      </top>
      <bottom>
        <color indexed="63"/>
      </bottom>
    </border>
    <border>
      <left>
        <color indexed="63"/>
      </left>
      <right>
        <color indexed="63"/>
      </right>
      <top style="thick">
        <color indexed="32"/>
      </top>
      <bottom>
        <color indexed="63"/>
      </bottom>
    </border>
    <border>
      <left>
        <color indexed="63"/>
      </left>
      <right style="thick">
        <color indexed="32"/>
      </right>
      <top style="thick">
        <color indexed="32"/>
      </top>
      <bottom>
        <color indexed="63"/>
      </bottom>
    </border>
    <border>
      <left style="thick">
        <color indexed="32"/>
      </left>
      <right>
        <color indexed="63"/>
      </right>
      <top>
        <color indexed="63"/>
      </top>
      <bottom>
        <color indexed="63"/>
      </bottom>
    </border>
    <border>
      <left>
        <color indexed="63"/>
      </left>
      <right style="thick">
        <color indexed="32"/>
      </right>
      <top>
        <color indexed="63"/>
      </top>
      <bottom>
        <color indexed="63"/>
      </bottom>
    </border>
    <border>
      <left style="thick">
        <color indexed="32"/>
      </left>
      <right>
        <color indexed="63"/>
      </right>
      <top>
        <color indexed="63"/>
      </top>
      <bottom style="thick">
        <color indexed="32"/>
      </bottom>
    </border>
    <border>
      <left>
        <color indexed="63"/>
      </left>
      <right>
        <color indexed="63"/>
      </right>
      <top>
        <color indexed="63"/>
      </top>
      <bottom style="thick">
        <color indexed="32"/>
      </bottom>
    </border>
    <border>
      <left>
        <color indexed="63"/>
      </left>
      <right style="thick">
        <color indexed="32"/>
      </right>
      <top>
        <color indexed="63"/>
      </top>
      <bottom style="thick">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vertical="top" wrapText="1"/>
    </xf>
    <xf numFmtId="0" fontId="0" fillId="0" borderId="0" xfId="0" applyAlignment="1">
      <alignment horizontal="left" vertical="top" wrapText="1"/>
    </xf>
    <xf numFmtId="3" fontId="0" fillId="0" borderId="0" xfId="0" applyNumberFormat="1" applyAlignment="1">
      <alignment horizontal="right" vertical="top" wrapText="1"/>
    </xf>
    <xf numFmtId="0" fontId="0" fillId="0" borderId="0" xfId="0" applyAlignment="1">
      <alignment vertical="top"/>
    </xf>
    <xf numFmtId="0" fontId="2" fillId="0" borderId="0" xfId="0" applyFont="1" applyAlignment="1">
      <alignment horizontal="right" vertical="top" wrapText="1"/>
    </xf>
    <xf numFmtId="0" fontId="0" fillId="0" borderId="0" xfId="0" applyAlignment="1">
      <alignment vertical="distributed"/>
    </xf>
    <xf numFmtId="0" fontId="0" fillId="0" borderId="0" xfId="0" applyBorder="1" applyAlignment="1">
      <alignment/>
    </xf>
    <xf numFmtId="0" fontId="0" fillId="0" borderId="1" xfId="0" applyBorder="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Fill="1" applyBorder="1" applyAlignment="1">
      <alignment horizontal="center" wrapText="1"/>
    </xf>
    <xf numFmtId="0" fontId="2" fillId="0" borderId="0" xfId="0" applyFont="1" applyAlignment="1">
      <alignment/>
    </xf>
    <xf numFmtId="0" fontId="10" fillId="0" borderId="0" xfId="0" applyFont="1" applyAlignment="1">
      <alignment/>
    </xf>
    <xf numFmtId="0" fontId="0" fillId="0" borderId="0" xfId="0" applyAlignment="1">
      <alignment horizontal="center" wrapText="1"/>
    </xf>
    <xf numFmtId="0" fontId="2"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35"/>
  <sheetViews>
    <sheetView tabSelected="1" workbookViewId="0" topLeftCell="J1">
      <selection activeCell="K5" sqref="K5"/>
    </sheetView>
  </sheetViews>
  <sheetFormatPr defaultColWidth="9.140625" defaultRowHeight="12.75"/>
  <cols>
    <col min="2" max="2" width="17.421875" style="0" customWidth="1"/>
    <col min="3" max="3" width="10.57421875" style="0" customWidth="1"/>
    <col min="8" max="8" width="13.140625" style="0" customWidth="1"/>
    <col min="10" max="10" width="9.8515625" style="0" customWidth="1"/>
    <col min="11" max="12" width="11.140625" style="0" customWidth="1"/>
    <col min="24" max="24" width="11.00390625" style="0" bestFit="1" customWidth="1"/>
    <col min="33" max="33" width="10.140625" style="0" customWidth="1"/>
    <col min="34" max="34" width="10.8515625" style="0" customWidth="1"/>
    <col min="35" max="35" width="9.8515625" style="0" customWidth="1"/>
    <col min="37" max="37" width="10.57421875" style="0" customWidth="1"/>
    <col min="38" max="38" width="11.140625" style="0" customWidth="1"/>
  </cols>
  <sheetData>
    <row r="1" spans="1:8" ht="12.75">
      <c r="A1" t="s">
        <v>0</v>
      </c>
      <c r="H1" t="s">
        <v>23</v>
      </c>
    </row>
    <row r="2" ht="13.5" thickBot="1">
      <c r="A2" s="1"/>
    </row>
    <row r="3" spans="1:41" ht="194.25" customHeight="1" thickTop="1">
      <c r="A3" s="21" t="s">
        <v>1</v>
      </c>
      <c r="B3" s="21" t="s">
        <v>2</v>
      </c>
      <c r="C3" s="2" t="s">
        <v>24</v>
      </c>
      <c r="D3" s="2" t="s">
        <v>25</v>
      </c>
      <c r="E3" s="2" t="s">
        <v>26</v>
      </c>
      <c r="F3" s="2" t="s">
        <v>27</v>
      </c>
      <c r="G3" s="2" t="s">
        <v>28</v>
      </c>
      <c r="I3" s="10"/>
      <c r="J3" s="11" t="s">
        <v>30</v>
      </c>
      <c r="K3" s="11" t="s">
        <v>29</v>
      </c>
      <c r="L3" s="11" t="s">
        <v>32</v>
      </c>
      <c r="M3" s="11" t="s">
        <v>31</v>
      </c>
      <c r="N3" s="11" t="s">
        <v>34</v>
      </c>
      <c r="O3" s="12" t="s">
        <v>33</v>
      </c>
      <c r="Q3" s="18" t="s">
        <v>35</v>
      </c>
      <c r="R3" s="18" t="s">
        <v>36</v>
      </c>
      <c r="S3" s="18" t="s">
        <v>37</v>
      </c>
      <c r="T3" s="18" t="s">
        <v>38</v>
      </c>
      <c r="U3" s="18" t="s">
        <v>39</v>
      </c>
      <c r="V3" s="18" t="s">
        <v>68</v>
      </c>
      <c r="W3" s="18"/>
      <c r="X3" s="18"/>
      <c r="Z3" s="18"/>
      <c r="AA3" s="18"/>
      <c r="AB3" s="18"/>
      <c r="AC3" s="18"/>
      <c r="AD3" s="18"/>
      <c r="AE3" s="18"/>
      <c r="AF3" s="18"/>
      <c r="AG3" s="18"/>
      <c r="AH3" s="18"/>
      <c r="AI3" s="18"/>
      <c r="AJ3" s="18"/>
      <c r="AK3" s="18"/>
      <c r="AL3" s="18"/>
      <c r="AM3" s="18"/>
      <c r="AN3" s="18"/>
      <c r="AO3" s="18"/>
    </row>
    <row r="4" spans="1:15" ht="12.75">
      <c r="A4" s="21"/>
      <c r="B4" s="21"/>
      <c r="C4" s="2"/>
      <c r="D4" s="2"/>
      <c r="E4" s="2"/>
      <c r="I4" s="13"/>
      <c r="J4" s="9"/>
      <c r="K4" s="9"/>
      <c r="L4" s="9"/>
      <c r="M4" s="9"/>
      <c r="N4" s="9"/>
      <c r="O4" s="14"/>
    </row>
    <row r="5" spans="1:22" ht="12.75">
      <c r="A5" s="21"/>
      <c r="B5" s="21"/>
      <c r="C5" s="2"/>
      <c r="D5" s="2"/>
      <c r="E5" s="2"/>
      <c r="I5" s="13"/>
      <c r="J5" s="9">
        <v>5000</v>
      </c>
      <c r="K5" s="9">
        <v>70</v>
      </c>
      <c r="L5" s="9"/>
      <c r="M5" s="9">
        <v>0.0008333333333333334</v>
      </c>
      <c r="N5" s="9">
        <v>180</v>
      </c>
      <c r="O5" s="14">
        <f>EXP(-1*0.5*M5)*J5*K5/100*(1-M5*N5)</f>
        <v>2973.76067487733</v>
      </c>
      <c r="Q5">
        <v>2000</v>
      </c>
      <c r="R5">
        <v>10</v>
      </c>
      <c r="S5">
        <f>3.1415*Q5*Q5*R5/1000000</f>
        <v>125.66</v>
      </c>
      <c r="T5">
        <f>O5*S5</f>
        <v>373682.7664050853</v>
      </c>
      <c r="U5">
        <f>M5*T5</f>
        <v>311.4023053375711</v>
      </c>
      <c r="V5">
        <f>U5/R5</f>
        <v>31.14023053375711</v>
      </c>
    </row>
    <row r="6" spans="1:15" ht="12.75">
      <c r="A6" s="21"/>
      <c r="B6" s="21"/>
      <c r="C6" s="2"/>
      <c r="D6" s="2"/>
      <c r="E6" s="2"/>
      <c r="F6">
        <v>0.3856</v>
      </c>
      <c r="I6" s="13"/>
      <c r="J6" s="9"/>
      <c r="K6" s="9"/>
      <c r="L6" s="9"/>
      <c r="M6" s="9"/>
      <c r="N6" s="9"/>
      <c r="O6" s="14"/>
    </row>
    <row r="7" spans="1:15" ht="15" customHeight="1">
      <c r="A7" s="3">
        <v>1</v>
      </c>
      <c r="B7" s="4" t="s">
        <v>3</v>
      </c>
      <c r="C7" s="5">
        <v>7323</v>
      </c>
      <c r="D7" s="3">
        <v>309</v>
      </c>
      <c r="E7" s="5">
        <v>23700</v>
      </c>
      <c r="G7" s="6">
        <f>E7*$F$6</f>
        <v>9138.72</v>
      </c>
      <c r="I7" s="13"/>
      <c r="J7" s="9"/>
      <c r="K7" s="9"/>
      <c r="L7" s="9"/>
      <c r="M7" s="9"/>
      <c r="N7" s="9"/>
      <c r="O7" s="14"/>
    </row>
    <row r="8" spans="1:15" ht="15" customHeight="1">
      <c r="A8" s="3">
        <v>2</v>
      </c>
      <c r="B8" s="4" t="s">
        <v>4</v>
      </c>
      <c r="C8" s="5">
        <v>3485</v>
      </c>
      <c r="D8" s="3">
        <v>469</v>
      </c>
      <c r="E8" s="5">
        <v>7400</v>
      </c>
      <c r="G8" s="6">
        <f aca="true" t="shared" si="0" ref="G8:G26">E8*$F$6</f>
        <v>2853.44</v>
      </c>
      <c r="I8" s="13"/>
      <c r="J8" s="9"/>
      <c r="K8" s="9"/>
      <c r="L8" s="9"/>
      <c r="M8" s="9"/>
      <c r="N8" s="9"/>
      <c r="O8" s="14"/>
    </row>
    <row r="9" spans="1:18" ht="12.75">
      <c r="A9" s="3">
        <v>3</v>
      </c>
      <c r="B9" s="4" t="s">
        <v>5</v>
      </c>
      <c r="C9" s="5">
        <v>2784</v>
      </c>
      <c r="D9" s="3">
        <v>227</v>
      </c>
      <c r="E9" s="5">
        <v>12300</v>
      </c>
      <c r="G9" s="6">
        <f t="shared" si="0"/>
        <v>4742.88</v>
      </c>
      <c r="I9" s="13"/>
      <c r="J9" s="9">
        <v>500</v>
      </c>
      <c r="K9" s="9">
        <v>30</v>
      </c>
      <c r="L9" s="9">
        <v>1</v>
      </c>
      <c r="M9" s="9">
        <f>L9/3600</f>
        <v>0.0002777777777777778</v>
      </c>
      <c r="N9" s="9">
        <v>60</v>
      </c>
      <c r="O9" s="14"/>
      <c r="Q9">
        <v>1000</v>
      </c>
      <c r="R9">
        <v>10</v>
      </c>
    </row>
    <row r="10" spans="1:18" ht="12.75">
      <c r="A10" s="3">
        <v>4</v>
      </c>
      <c r="B10" s="4" t="s">
        <v>6</v>
      </c>
      <c r="C10" s="5">
        <v>1631</v>
      </c>
      <c r="D10" s="3">
        <v>540</v>
      </c>
      <c r="E10" s="5">
        <v>3000</v>
      </c>
      <c r="G10" s="6">
        <f t="shared" si="0"/>
        <v>1156.8</v>
      </c>
      <c r="I10" s="13"/>
      <c r="J10" s="9">
        <v>1000</v>
      </c>
      <c r="K10" s="9">
        <v>40</v>
      </c>
      <c r="L10" s="9">
        <v>2</v>
      </c>
      <c r="M10" s="9">
        <f aca="true" t="shared" si="1" ref="M10:M18">L10/3600</f>
        <v>0.0005555555555555556</v>
      </c>
      <c r="N10" s="9">
        <v>120</v>
      </c>
      <c r="O10" s="14"/>
      <c r="Q10">
        <v>1500</v>
      </c>
      <c r="R10">
        <v>15</v>
      </c>
    </row>
    <row r="11" spans="1:18" ht="12.75">
      <c r="A11" s="3">
        <v>5</v>
      </c>
      <c r="B11" s="4" t="s">
        <v>7</v>
      </c>
      <c r="C11" s="5">
        <v>1586</v>
      </c>
      <c r="D11" s="3">
        <v>135</v>
      </c>
      <c r="E11" s="5">
        <v>11700</v>
      </c>
      <c r="G11" s="6">
        <f t="shared" si="0"/>
        <v>4511.5199999999995</v>
      </c>
      <c r="I11" s="13"/>
      <c r="J11" s="9">
        <v>1500</v>
      </c>
      <c r="K11" s="9">
        <v>50</v>
      </c>
      <c r="L11" s="9">
        <v>3</v>
      </c>
      <c r="M11" s="9">
        <f t="shared" si="1"/>
        <v>0.0008333333333333334</v>
      </c>
      <c r="N11" s="9">
        <v>180</v>
      </c>
      <c r="O11" s="14"/>
      <c r="Q11">
        <v>2000</v>
      </c>
      <c r="R11">
        <v>20</v>
      </c>
    </row>
    <row r="12" spans="1:18" ht="12.75">
      <c r="A12" s="3">
        <v>6</v>
      </c>
      <c r="B12" s="4" t="s">
        <v>8</v>
      </c>
      <c r="C12" s="5">
        <v>1111</v>
      </c>
      <c r="D12" s="3">
        <v>324</v>
      </c>
      <c r="E12" s="5">
        <v>3400</v>
      </c>
      <c r="G12" s="6">
        <f t="shared" si="0"/>
        <v>1311.04</v>
      </c>
      <c r="I12" s="13"/>
      <c r="J12" s="9">
        <v>2000</v>
      </c>
      <c r="K12" s="9">
        <v>60</v>
      </c>
      <c r="L12" s="9">
        <v>4</v>
      </c>
      <c r="M12" s="9">
        <f t="shared" si="1"/>
        <v>0.0011111111111111111</v>
      </c>
      <c r="N12" s="9">
        <v>240</v>
      </c>
      <c r="O12" s="14"/>
      <c r="R12">
        <v>25</v>
      </c>
    </row>
    <row r="13" spans="1:18" ht="12.75">
      <c r="A13" s="3">
        <v>7</v>
      </c>
      <c r="B13" s="4" t="s">
        <v>9</v>
      </c>
      <c r="C13" s="5">
        <v>1028</v>
      </c>
      <c r="D13" s="3">
        <v>139</v>
      </c>
      <c r="E13" s="5">
        <v>7400</v>
      </c>
      <c r="G13" s="6">
        <f t="shared" si="0"/>
        <v>2853.44</v>
      </c>
      <c r="I13" s="13"/>
      <c r="J13" s="9">
        <v>2500</v>
      </c>
      <c r="K13" s="9">
        <v>70</v>
      </c>
      <c r="L13" s="9">
        <v>5</v>
      </c>
      <c r="M13" s="9">
        <f t="shared" si="1"/>
        <v>0.001388888888888889</v>
      </c>
      <c r="N13" s="9">
        <v>300</v>
      </c>
      <c r="O13" s="14"/>
      <c r="R13">
        <v>30</v>
      </c>
    </row>
    <row r="14" spans="1:18" ht="12.75">
      <c r="A14" s="3">
        <v>8</v>
      </c>
      <c r="B14" s="4" t="s">
        <v>10</v>
      </c>
      <c r="C14" s="5">
        <v>1007</v>
      </c>
      <c r="D14" s="3">
        <v>342</v>
      </c>
      <c r="E14" s="5">
        <v>2900</v>
      </c>
      <c r="G14" s="6">
        <f t="shared" si="0"/>
        <v>1118.24</v>
      </c>
      <c r="I14" s="13"/>
      <c r="J14" s="9">
        <v>3000</v>
      </c>
      <c r="K14" s="9">
        <v>80</v>
      </c>
      <c r="L14" s="9">
        <v>6</v>
      </c>
      <c r="M14" s="9">
        <f t="shared" si="1"/>
        <v>0.0016666666666666668</v>
      </c>
      <c r="N14" s="9">
        <v>360</v>
      </c>
      <c r="O14" s="14"/>
      <c r="R14">
        <v>35</v>
      </c>
    </row>
    <row r="15" spans="1:18" ht="12.75">
      <c r="A15" s="3">
        <v>9</v>
      </c>
      <c r="B15" s="4" t="s">
        <v>11</v>
      </c>
      <c r="C15" s="3">
        <v>983</v>
      </c>
      <c r="D15" s="3">
        <v>420</v>
      </c>
      <c r="E15" s="5">
        <v>2300</v>
      </c>
      <c r="G15" s="6">
        <f t="shared" si="0"/>
        <v>886.88</v>
      </c>
      <c r="I15" s="13"/>
      <c r="J15" s="9">
        <v>3500</v>
      </c>
      <c r="K15" s="9">
        <v>90</v>
      </c>
      <c r="L15" s="9">
        <v>7</v>
      </c>
      <c r="M15" s="9">
        <f t="shared" si="1"/>
        <v>0.0019444444444444444</v>
      </c>
      <c r="N15" s="9">
        <v>420</v>
      </c>
      <c r="O15" s="14"/>
      <c r="R15">
        <v>40</v>
      </c>
    </row>
    <row r="16" spans="1:15" ht="12.75">
      <c r="A16" s="3">
        <v>10</v>
      </c>
      <c r="B16" s="4" t="s">
        <v>12</v>
      </c>
      <c r="C16" s="3">
        <v>936</v>
      </c>
      <c r="D16" s="3">
        <v>333</v>
      </c>
      <c r="E16" s="5">
        <v>2800</v>
      </c>
      <c r="G16" s="6">
        <f t="shared" si="0"/>
        <v>1079.68</v>
      </c>
      <c r="I16" s="13"/>
      <c r="J16" s="9">
        <v>4000</v>
      </c>
      <c r="K16" s="9">
        <v>95</v>
      </c>
      <c r="L16" s="9">
        <v>8</v>
      </c>
      <c r="M16" s="9">
        <f t="shared" si="1"/>
        <v>0.0022222222222222222</v>
      </c>
      <c r="N16" s="9">
        <v>480</v>
      </c>
      <c r="O16" s="14"/>
    </row>
    <row r="17" spans="1:15" ht="12.75">
      <c r="A17" s="3">
        <v>11</v>
      </c>
      <c r="B17" s="4" t="s">
        <v>13</v>
      </c>
      <c r="C17" s="3">
        <v>782</v>
      </c>
      <c r="D17" s="3">
        <v>171</v>
      </c>
      <c r="E17" s="5">
        <v>4600</v>
      </c>
      <c r="G17" s="6">
        <f t="shared" si="0"/>
        <v>1773.76</v>
      </c>
      <c r="I17" s="13"/>
      <c r="J17" s="9">
        <v>4500</v>
      </c>
      <c r="K17" s="9"/>
      <c r="L17" s="9">
        <v>9</v>
      </c>
      <c r="M17" s="9">
        <f t="shared" si="1"/>
        <v>0.0025</v>
      </c>
      <c r="N17" s="9">
        <v>540</v>
      </c>
      <c r="O17" s="14"/>
    </row>
    <row r="18" spans="1:15" ht="13.5" thickBot="1">
      <c r="A18" s="3">
        <v>12</v>
      </c>
      <c r="B18" s="4" t="s">
        <v>14</v>
      </c>
      <c r="C18" s="3">
        <v>736</v>
      </c>
      <c r="D18" s="3">
        <v>81</v>
      </c>
      <c r="E18" s="5">
        <v>9100</v>
      </c>
      <c r="G18" s="6">
        <f t="shared" si="0"/>
        <v>3508.96</v>
      </c>
      <c r="I18" s="15"/>
      <c r="J18" s="16">
        <v>5000</v>
      </c>
      <c r="K18" s="16"/>
      <c r="L18" s="16">
        <v>10</v>
      </c>
      <c r="M18" s="16">
        <f t="shared" si="1"/>
        <v>0.002777777777777778</v>
      </c>
      <c r="N18" s="16">
        <v>600</v>
      </c>
      <c r="O18" s="17"/>
    </row>
    <row r="19" spans="1:7" ht="13.5" thickTop="1">
      <c r="A19" s="3">
        <v>13</v>
      </c>
      <c r="B19" s="4" t="s">
        <v>15</v>
      </c>
      <c r="C19" s="3">
        <v>731</v>
      </c>
      <c r="D19" s="3">
        <v>362</v>
      </c>
      <c r="E19" s="5">
        <v>2000</v>
      </c>
      <c r="G19" s="6">
        <f t="shared" si="0"/>
        <v>771.2</v>
      </c>
    </row>
    <row r="20" spans="1:7" ht="13.5" customHeight="1">
      <c r="A20" s="3">
        <v>14</v>
      </c>
      <c r="B20" s="4" t="s">
        <v>16</v>
      </c>
      <c r="C20" s="3">
        <v>724</v>
      </c>
      <c r="D20" s="3">
        <v>47</v>
      </c>
      <c r="E20" s="5">
        <v>15500</v>
      </c>
      <c r="G20" s="6">
        <f t="shared" si="0"/>
        <v>5976.8</v>
      </c>
    </row>
    <row r="21" spans="1:7" ht="12.75">
      <c r="A21" s="3">
        <v>15</v>
      </c>
      <c r="B21" s="4" t="s">
        <v>17</v>
      </c>
      <c r="C21" s="3">
        <v>635</v>
      </c>
      <c r="D21" s="3">
        <v>759</v>
      </c>
      <c r="E21" s="3">
        <v>800</v>
      </c>
      <c r="G21" s="6">
        <f t="shared" si="0"/>
        <v>308.48</v>
      </c>
    </row>
    <row r="22" spans="1:7" ht="12.75">
      <c r="A22" s="3">
        <v>16</v>
      </c>
      <c r="B22" s="4" t="s">
        <v>18</v>
      </c>
      <c r="C22" s="3">
        <v>633</v>
      </c>
      <c r="D22" s="3">
        <v>191</v>
      </c>
      <c r="E22" s="5">
        <v>3300</v>
      </c>
      <c r="G22" s="6">
        <f t="shared" si="0"/>
        <v>1272.48</v>
      </c>
    </row>
    <row r="23" spans="1:7" ht="12.75">
      <c r="A23" s="3">
        <v>17</v>
      </c>
      <c r="B23" s="4" t="s">
        <v>19</v>
      </c>
      <c r="C23" s="3">
        <v>628</v>
      </c>
      <c r="D23" s="3">
        <v>96</v>
      </c>
      <c r="E23" s="5">
        <v>6500</v>
      </c>
      <c r="G23" s="6">
        <f t="shared" si="0"/>
        <v>2506.4</v>
      </c>
    </row>
    <row r="24" spans="1:7" ht="12.75">
      <c r="A24" s="3">
        <v>18</v>
      </c>
      <c r="B24" s="4" t="s">
        <v>20</v>
      </c>
      <c r="C24" s="3">
        <v>610</v>
      </c>
      <c r="D24" s="3">
        <v>256</v>
      </c>
      <c r="E24" s="5">
        <v>2400</v>
      </c>
      <c r="G24" s="6">
        <f t="shared" si="0"/>
        <v>925.4399999999999</v>
      </c>
    </row>
    <row r="25" spans="1:7" ht="12.75">
      <c r="A25" s="3">
        <v>19</v>
      </c>
      <c r="B25" s="4" t="s">
        <v>21</v>
      </c>
      <c r="C25" s="3">
        <v>607</v>
      </c>
      <c r="D25" s="3">
        <v>61</v>
      </c>
      <c r="E25" s="5">
        <v>9900</v>
      </c>
      <c r="G25" s="6">
        <f t="shared" si="0"/>
        <v>3817.44</v>
      </c>
    </row>
    <row r="26" spans="1:7" ht="12.75">
      <c r="A26" s="3">
        <v>20</v>
      </c>
      <c r="B26" s="4" t="s">
        <v>22</v>
      </c>
      <c r="C26" s="3">
        <v>574</v>
      </c>
      <c r="D26" s="3">
        <v>48</v>
      </c>
      <c r="E26" s="5">
        <v>11900</v>
      </c>
      <c r="G26" s="6">
        <f t="shared" si="0"/>
        <v>4588.64</v>
      </c>
    </row>
    <row r="28" ht="12.75">
      <c r="D28" s="3"/>
    </row>
    <row r="29" ht="12.75">
      <c r="C29" s="7"/>
    </row>
    <row r="30" ht="12.75">
      <c r="C30" s="3"/>
    </row>
    <row r="31" ht="12.75">
      <c r="C31" s="3"/>
    </row>
    <row r="32" ht="12.75">
      <c r="C32" s="3"/>
    </row>
    <row r="33" ht="12.75">
      <c r="C33" s="3"/>
    </row>
    <row r="34" ht="12.75" customHeight="1">
      <c r="B34" s="8"/>
    </row>
    <row r="35" ht="12.75">
      <c r="C35" s="3"/>
    </row>
  </sheetData>
  <mergeCells count="2">
    <mergeCell ref="A3:A6"/>
    <mergeCell ref="B3:B6"/>
  </mergeCells>
  <dataValidations count="8">
    <dataValidation type="list" allowBlank="1" showInputMessage="1" showErrorMessage="1" sqref="Q5">
      <formula1>$Q$9:$Q$11</formula1>
    </dataValidation>
    <dataValidation type="list" allowBlank="1" showInputMessage="1" showErrorMessage="1" sqref="R5">
      <formula1>$R$9:$R$15</formula1>
    </dataValidation>
    <dataValidation type="list" allowBlank="1" showInputMessage="1" showErrorMessage="1" sqref="F33">
      <formula1>Population</formula1>
    </dataValidation>
    <dataValidation type="list" showInputMessage="1" showErrorMessage="1" sqref="J5">
      <formula1>$J$9:$J$18</formula1>
    </dataValidation>
    <dataValidation type="list" allowBlank="1" showInputMessage="1" showErrorMessage="1" sqref="K5:L5">
      <formula1>$K$9:$K$16</formula1>
    </dataValidation>
    <dataValidation type="list" allowBlank="1" showInputMessage="1" showErrorMessage="1" sqref="M5">
      <formula1>$M$9:$M$18</formula1>
    </dataValidation>
    <dataValidation type="list" allowBlank="1" showInputMessage="1" showErrorMessage="1" sqref="N5">
      <formula1>$N$9:$N$18</formula1>
    </dataValidation>
    <dataValidation type="list" allowBlank="1" showInputMessage="1" showErrorMessage="1" sqref="W5">
      <formula1>$W$9:$W$17</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H34"/>
  <sheetViews>
    <sheetView workbookViewId="0" topLeftCell="A1">
      <selection activeCell="B26" sqref="B26"/>
    </sheetView>
  </sheetViews>
  <sheetFormatPr defaultColWidth="9.140625" defaultRowHeight="12.75"/>
  <cols>
    <col min="1" max="1" width="25.140625" style="0" customWidth="1"/>
    <col min="2" max="2" width="11.7109375" style="0" customWidth="1"/>
  </cols>
  <sheetData>
    <row r="1" spans="1:8" ht="12.75">
      <c r="A1" s="23" t="s">
        <v>40</v>
      </c>
      <c r="B1" s="23"/>
      <c r="C1" s="23"/>
      <c r="D1" s="23"/>
      <c r="E1" s="23"/>
      <c r="F1" s="23"/>
      <c r="G1" s="23"/>
      <c r="H1" s="23"/>
    </row>
    <row r="4" spans="1:3" ht="12.75">
      <c r="A4" s="23" t="s">
        <v>41</v>
      </c>
      <c r="B4" s="23"/>
      <c r="C4" s="23"/>
    </row>
    <row r="5" spans="1:2" ht="12.75">
      <c r="A5" s="19" t="s">
        <v>46</v>
      </c>
      <c r="B5" s="19" t="s">
        <v>47</v>
      </c>
    </row>
    <row r="6" spans="1:2" ht="12.75">
      <c r="A6" s="19"/>
      <c r="B6" s="19"/>
    </row>
    <row r="7" spans="1:2" ht="12.75">
      <c r="A7" s="19"/>
      <c r="B7" s="19"/>
    </row>
    <row r="8" spans="1:3" ht="12.75">
      <c r="A8" s="22" t="s">
        <v>42</v>
      </c>
      <c r="B8" s="23"/>
      <c r="C8" s="23"/>
    </row>
    <row r="9" spans="1:2" ht="12.75">
      <c r="A9" s="19"/>
      <c r="B9" s="19"/>
    </row>
    <row r="10" spans="1:2" ht="12.75">
      <c r="A10" t="s">
        <v>43</v>
      </c>
      <c r="B10">
        <v>4</v>
      </c>
    </row>
    <row r="11" spans="1:2" ht="12.75">
      <c r="A11" t="s">
        <v>44</v>
      </c>
      <c r="B11">
        <v>8</v>
      </c>
    </row>
    <row r="12" spans="1:2" ht="12.75">
      <c r="A12" t="s">
        <v>45</v>
      </c>
      <c r="B12">
        <v>16</v>
      </c>
    </row>
    <row r="13" spans="1:2" ht="12.75">
      <c r="A13" t="s">
        <v>48</v>
      </c>
      <c r="B13">
        <v>8</v>
      </c>
    </row>
    <row r="14" spans="1:3" ht="12.75">
      <c r="A14" t="s">
        <v>53</v>
      </c>
      <c r="C14">
        <v>1</v>
      </c>
    </row>
    <row r="15" spans="1:2" ht="12.75">
      <c r="A15" t="s">
        <v>50</v>
      </c>
      <c r="B15">
        <f>IF(C14,8,6)</f>
        <v>8</v>
      </c>
    </row>
    <row r="16" spans="1:2" ht="12.75">
      <c r="A16" t="s">
        <v>51</v>
      </c>
      <c r="B16">
        <f>IF(C14,3,3)</f>
        <v>3</v>
      </c>
    </row>
    <row r="17" spans="1:2" ht="12.75">
      <c r="A17" t="s">
        <v>49</v>
      </c>
      <c r="B17">
        <f>IF(C14,5,7)</f>
        <v>5</v>
      </c>
    </row>
    <row r="18" spans="1:2" ht="12.75">
      <c r="A18" t="s">
        <v>52</v>
      </c>
      <c r="B18">
        <f>IF(C14,6,6)</f>
        <v>6</v>
      </c>
    </row>
    <row r="19" spans="1:2" ht="12.75">
      <c r="A19" t="s">
        <v>54</v>
      </c>
      <c r="B19">
        <v>2</v>
      </c>
    </row>
    <row r="20" spans="1:2" ht="12.75">
      <c r="A20" s="20" t="s">
        <v>66</v>
      </c>
      <c r="B20">
        <f>SUM(B10:B19)</f>
        <v>60</v>
      </c>
    </row>
    <row r="22" ht="12.75">
      <c r="A22" s="19" t="s">
        <v>55</v>
      </c>
    </row>
    <row r="24" spans="1:2" ht="12.75">
      <c r="A24" t="s">
        <v>56</v>
      </c>
      <c r="B24">
        <v>48</v>
      </c>
    </row>
    <row r="25" spans="1:2" ht="12.75">
      <c r="A25" t="s">
        <v>57</v>
      </c>
      <c r="B25">
        <v>6</v>
      </c>
    </row>
    <row r="26" spans="1:3" ht="12.75">
      <c r="A26" t="s">
        <v>58</v>
      </c>
      <c r="B26">
        <v>16</v>
      </c>
      <c r="C26">
        <v>3</v>
      </c>
    </row>
    <row r="27" spans="1:2" ht="12.75">
      <c r="A27" t="s">
        <v>59</v>
      </c>
      <c r="B27">
        <f>16*C26</f>
        <v>48</v>
      </c>
    </row>
    <row r="28" spans="1:3" ht="12.75">
      <c r="A28" t="s">
        <v>60</v>
      </c>
      <c r="B28">
        <v>8</v>
      </c>
      <c r="C28">
        <v>13</v>
      </c>
    </row>
    <row r="29" spans="1:2" ht="12.75">
      <c r="A29" t="s">
        <v>61</v>
      </c>
      <c r="B29">
        <f>24*C28</f>
        <v>312</v>
      </c>
    </row>
    <row r="30" spans="1:2" ht="12.75">
      <c r="A30" t="s">
        <v>62</v>
      </c>
      <c r="B30">
        <f>2*C28</f>
        <v>26</v>
      </c>
    </row>
    <row r="31" spans="1:2" ht="12.75">
      <c r="A31" t="s">
        <v>63</v>
      </c>
      <c r="B31">
        <f>6*C28</f>
        <v>78</v>
      </c>
    </row>
    <row r="32" spans="1:2" ht="12.75">
      <c r="A32" t="s">
        <v>64</v>
      </c>
      <c r="B32">
        <f>IF(MOD(SUM(B24:B31),8)=0,0,8-MOD(SUM(B24:B31),8))</f>
        <v>2</v>
      </c>
    </row>
    <row r="33" spans="1:2" ht="12.75">
      <c r="A33" t="s">
        <v>65</v>
      </c>
      <c r="B33">
        <v>0</v>
      </c>
    </row>
    <row r="34" ht="12.75">
      <c r="A34" s="20" t="s">
        <v>67</v>
      </c>
    </row>
  </sheetData>
  <mergeCells count="3">
    <mergeCell ref="A8:C8"/>
    <mergeCell ref="A1:H1"/>
    <mergeCell ref="A4:C4"/>
  </mergeCells>
  <dataValidations count="3">
    <dataValidation type="list" allowBlank="1" showInputMessage="1" showErrorMessage="1" sqref="C14">
      <formula1>"0,1"</formula1>
    </dataValidation>
    <dataValidation type="list" allowBlank="1" showInputMessage="1" showErrorMessage="1" sqref="C26 C28">
      <formula1>"0,1,2,3,4,5,6,7,8,9,10,11,12,13,14,15"</formula1>
    </dataValidation>
    <dataValidation type="list" allowBlank="1" showInputMessage="1" showErrorMessage="1" sqref="B33">
      <formula1>"0,8,16,24,32,40,48,56,64"</formula1>
    </dataValidation>
  </dataValidation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29" sqref="C2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smohant1</dc:creator>
  <cp:keywords/>
  <dc:description/>
  <cp:lastModifiedBy>vgupta2</cp:lastModifiedBy>
  <dcterms:created xsi:type="dcterms:W3CDTF">2006-11-09T21:56:37Z</dcterms:created>
  <dcterms:modified xsi:type="dcterms:W3CDTF">2007-09-13T17:34:59Z</dcterms:modified>
  <cp:category/>
  <cp:version/>
  <cp:contentType/>
  <cp:contentStatus/>
</cp:coreProperties>
</file>