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5521" windowWidth="8085" windowHeight="8220" activeTab="0"/>
  </bookViews>
  <sheets>
    <sheet name="PMD Solution Set Analyzer" sheetId="1" r:id="rId1"/>
  </sheets>
  <definedNames/>
  <calcPr fullCalcOnLoad="1"/>
</workbook>
</file>

<file path=xl/comments1.xml><?xml version="1.0" encoding="utf-8"?>
<comments xmlns="http://schemas.openxmlformats.org/spreadsheetml/2006/main">
  <authors>
    <author>pkolesar</author>
  </authors>
  <commentList>
    <comment ref="M1" authorId="0">
      <text>
        <r>
          <rPr>
            <b/>
            <sz val="8"/>
            <rFont val="Tahoma"/>
            <family val="0"/>
          </rPr>
          <t>pkolesar:</t>
        </r>
        <r>
          <rPr>
            <sz val="8"/>
            <rFont val="Tahoma"/>
            <family val="0"/>
          </rPr>
          <t xml:space="preserve">
from kolesar_02_0911.pdf</t>
        </r>
      </text>
    </comment>
    <comment ref="E7" authorId="0">
      <text>
        <r>
          <rPr>
            <b/>
            <sz val="8"/>
            <rFont val="Tahoma"/>
            <family val="0"/>
          </rPr>
          <t>pkolesar:</t>
        </r>
        <r>
          <rPr>
            <sz val="8"/>
            <rFont val="Tahoma"/>
            <family val="0"/>
          </rPr>
          <t xml:space="preserve">
Will sum to 1.0 for solution sets that provide complete coverage.</t>
        </r>
      </text>
    </comment>
    <comment ref="E14" authorId="0">
      <text>
        <r>
          <rPr>
            <b/>
            <sz val="8"/>
            <rFont val="Tahoma"/>
            <family val="0"/>
          </rPr>
          <t>pkolesar:</t>
        </r>
        <r>
          <rPr>
            <sz val="8"/>
            <rFont val="Tahoma"/>
            <family val="0"/>
          </rPr>
          <t xml:space="preserve">
Will sum to 1.0 for solution sets that provide complete coverage.</t>
        </r>
      </text>
    </comment>
    <comment ref="E21" authorId="0">
      <text>
        <r>
          <rPr>
            <b/>
            <sz val="8"/>
            <rFont val="Tahoma"/>
            <family val="0"/>
          </rPr>
          <t>pkolesar:</t>
        </r>
        <r>
          <rPr>
            <sz val="8"/>
            <rFont val="Tahoma"/>
            <family val="0"/>
          </rPr>
          <t xml:space="preserve">
Will sum to 1.0 for solution sets that provide complete coverage.</t>
        </r>
      </text>
    </comment>
    <comment ref="E28" authorId="0">
      <text>
        <r>
          <rPr>
            <b/>
            <sz val="8"/>
            <rFont val="Tahoma"/>
            <family val="0"/>
          </rPr>
          <t>pkolesar:</t>
        </r>
        <r>
          <rPr>
            <sz val="8"/>
            <rFont val="Tahoma"/>
            <family val="0"/>
          </rPr>
          <t xml:space="preserve">
Will sum to 1.0 for solution sets that provide complete coverage.</t>
        </r>
      </text>
    </comment>
  </commentList>
</comments>
</file>

<file path=xl/sharedStrings.xml><?xml version="1.0" encoding="utf-8"?>
<sst xmlns="http://schemas.openxmlformats.org/spreadsheetml/2006/main" count="40" uniqueCount="24">
  <si>
    <t>(m)</t>
  </si>
  <si>
    <t>PMD coverage</t>
  </si>
  <si>
    <t>single link</t>
  </si>
  <si>
    <t>double link</t>
  </si>
  <si>
    <t>2:1 mix</t>
  </si>
  <si>
    <t>comparison metric</t>
  </si>
  <si>
    <t>channel length</t>
  </si>
  <si>
    <t>PMD description</t>
  </si>
  <si>
    <t>(relative values)</t>
  </si>
  <si>
    <t>(ordered by increasing reach)</t>
  </si>
  <si>
    <t>PMD reach capability</t>
  </si>
  <si>
    <t>coverage check:</t>
  </si>
  <si>
    <t>Figures of Merit:</t>
  </si>
  <si>
    <t>data center aggregation channel 
cumulative density functions</t>
  </si>
  <si>
    <t>PMD set number</t>
  </si>
  <si>
    <t>A (AOC)</t>
  </si>
  <si>
    <t>B1 (SR4)</t>
  </si>
  <si>
    <t>C (PR4)</t>
  </si>
  <si>
    <t>D (LR4)</t>
  </si>
  <si>
    <t>B2 (SR4)</t>
  </si>
  <si>
    <t>single link: concat ratio = 0</t>
  </si>
  <si>
    <t>2:1 mix: concat ratio = 0.33</t>
  </si>
  <si>
    <t>double link: concat ratio = 1</t>
  </si>
  <si>
    <t>(ft)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</si>
</sst>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0000000000000%"/>
    <numFmt numFmtId="167" formatCode="0.00000"/>
    <numFmt numFmtId="168" formatCode="0.0000"/>
    <numFmt numFmtId="169" formatCode="0.000"/>
    <numFmt numFmtId="170" formatCode="0.0000%"/>
    <numFmt numFmtId="171" formatCode="0.000%"/>
    <numFmt numFmtId="172" formatCode="0.00000000000000000%"/>
  </numFmts>
  <fonts count="8">
    <font>
      <sz val="10"/>
      <name val="Arial"/>
      <family val="0"/>
    </font>
    <font>
      <b/>
      <i/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9.25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7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165" fontId="0" fillId="0" borderId="2" xfId="0" applyNumberFormat="1" applyBorder="1" applyAlignment="1">
      <alignment/>
    </xf>
    <xf numFmtId="169" fontId="0" fillId="0" borderId="2" xfId="0" applyNumberFormat="1" applyBorder="1" applyAlignment="1">
      <alignment/>
    </xf>
    <xf numFmtId="169" fontId="0" fillId="0" borderId="3" xfId="0" applyNumberForma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69" fontId="0" fillId="0" borderId="5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right"/>
    </xf>
    <xf numFmtId="0" fontId="0" fillId="0" borderId="0" xfId="0" applyBorder="1" applyAlignment="1">
      <alignment horizontal="right"/>
    </xf>
    <xf numFmtId="1" fontId="0" fillId="0" borderId="4" xfId="0" applyNumberFormat="1" applyBorder="1" applyAlignment="1">
      <alignment/>
    </xf>
    <xf numFmtId="1" fontId="0" fillId="0" borderId="6" xfId="0" applyNumberFormat="1" applyBorder="1" applyAlignment="1">
      <alignment/>
    </xf>
    <xf numFmtId="169" fontId="0" fillId="0" borderId="7" xfId="0" applyNumberFormat="1" applyBorder="1" applyAlignment="1">
      <alignment/>
    </xf>
    <xf numFmtId="169" fontId="0" fillId="0" borderId="8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2" fontId="0" fillId="0" borderId="9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Metric Comparison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'PMD Solution Set Analyzer'!$A$3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'PMD Solution Set Analyzer'!$F$2:$H$2</c:f>
              <c:strCache/>
            </c:strRef>
          </c:cat>
          <c:val>
            <c:numRef>
              <c:f>'PMD Solution Set Analyzer'!$F$8:$H$8</c:f>
              <c:numCache/>
            </c:numRef>
          </c:val>
          <c:smooth val="0"/>
        </c:ser>
        <c:ser>
          <c:idx val="1"/>
          <c:order val="1"/>
          <c:tx>
            <c:strRef>
              <c:f>'PMD Solution Set Analyzer'!$A$10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'PMD Solution Set Analyzer'!$F$15:$H$15</c:f>
              <c:numCache/>
            </c:numRef>
          </c:val>
          <c:smooth val="0"/>
        </c:ser>
        <c:ser>
          <c:idx val="2"/>
          <c:order val="2"/>
          <c:tx>
            <c:strRef>
              <c:f>'PMD Solution Set Analyzer'!$A$17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'PMD Solution Set Analyzer'!$F$22:$H$22</c:f>
              <c:numCache/>
            </c:numRef>
          </c:val>
          <c:smooth val="0"/>
        </c:ser>
        <c:ser>
          <c:idx val="3"/>
          <c:order val="3"/>
          <c:tx>
            <c:strRef>
              <c:f>'PMD Solution Set Analyzer'!$A$24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'PMD Solution Set Analyzer'!$F$29:$H$29</c:f>
              <c:numCache/>
            </c:numRef>
          </c:val>
          <c:smooth val="0"/>
        </c:ser>
        <c:marker val="1"/>
        <c:axId val="65579661"/>
        <c:axId val="53346038"/>
      </c:lineChart>
      <c:catAx>
        <c:axId val="65579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Center Aggregation Channel Topology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346038"/>
        <c:crosses val="autoZero"/>
        <c:auto val="1"/>
        <c:lblOffset val="100"/>
        <c:noMultiLvlLbl val="0"/>
      </c:catAx>
      <c:valAx>
        <c:axId val="53346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Figure of Merit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5796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29</xdr:row>
      <xdr:rowOff>152400</xdr:rowOff>
    </xdr:from>
    <xdr:to>
      <xdr:col>8</xdr:col>
      <xdr:colOff>9525</xdr:colOff>
      <xdr:row>52</xdr:row>
      <xdr:rowOff>19050</xdr:rowOff>
    </xdr:to>
    <xdr:graphicFrame>
      <xdr:nvGraphicFramePr>
        <xdr:cNvPr id="1" name="Chart 6"/>
        <xdr:cNvGraphicFramePr/>
      </xdr:nvGraphicFramePr>
      <xdr:xfrm>
        <a:off x="581025" y="5381625"/>
        <a:ext cx="50768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 topLeftCell="A1">
      <selection activeCell="K2" sqref="K2"/>
    </sheetView>
  </sheetViews>
  <sheetFormatPr defaultColWidth="9.140625" defaultRowHeight="12.75"/>
  <cols>
    <col min="2" max="2" width="12.7109375" style="0" customWidth="1"/>
    <col min="3" max="3" width="10.7109375" style="0" customWidth="1"/>
    <col min="4" max="4" width="9.7109375" style="0" customWidth="1"/>
    <col min="5" max="5" width="9.57421875" style="0" customWidth="1"/>
    <col min="6" max="6" width="10.8515625" style="0" customWidth="1"/>
    <col min="7" max="7" width="10.421875" style="0" customWidth="1"/>
    <col min="8" max="8" width="11.57421875" style="0" customWidth="1"/>
    <col min="11" max="11" width="8.8515625" style="0" customWidth="1"/>
    <col min="12" max="12" width="9.28125" style="0" customWidth="1"/>
    <col min="13" max="13" width="11.421875" style="0" customWidth="1"/>
    <col min="14" max="14" width="11.8515625" style="0" customWidth="1"/>
    <col min="15" max="15" width="12.00390625" style="0" customWidth="1"/>
  </cols>
  <sheetData>
    <row r="1" spans="1:15" ht="27.75" customHeight="1">
      <c r="A1" s="2" t="s">
        <v>14</v>
      </c>
      <c r="B1" s="24" t="s">
        <v>7</v>
      </c>
      <c r="C1" s="24" t="s">
        <v>5</v>
      </c>
      <c r="D1" s="32" t="s">
        <v>10</v>
      </c>
      <c r="E1" s="32"/>
      <c r="F1" s="25"/>
      <c r="G1" s="25" t="s">
        <v>1</v>
      </c>
      <c r="H1" s="25"/>
      <c r="I1" s="25"/>
      <c r="J1" s="25"/>
      <c r="K1" s="25"/>
      <c r="L1" s="26" t="s">
        <v>6</v>
      </c>
      <c r="M1" s="33" t="s">
        <v>13</v>
      </c>
      <c r="N1" s="33"/>
      <c r="O1" s="34"/>
    </row>
    <row r="2" spans="1:15" ht="39.75" customHeight="1">
      <c r="A2" s="1"/>
      <c r="B2" s="24" t="s">
        <v>9</v>
      </c>
      <c r="C2" s="24" t="s">
        <v>8</v>
      </c>
      <c r="D2" s="25" t="s">
        <v>0</v>
      </c>
      <c r="E2" s="25" t="s">
        <v>23</v>
      </c>
      <c r="F2" s="25" t="s">
        <v>2</v>
      </c>
      <c r="G2" s="25" t="s">
        <v>4</v>
      </c>
      <c r="H2" s="25" t="s">
        <v>3</v>
      </c>
      <c r="I2" s="25"/>
      <c r="J2" s="25"/>
      <c r="K2" s="25"/>
      <c r="L2" s="27" t="s">
        <v>23</v>
      </c>
      <c r="M2" s="28" t="s">
        <v>20</v>
      </c>
      <c r="N2" s="29" t="s">
        <v>21</v>
      </c>
      <c r="O2" s="30" t="s">
        <v>22</v>
      </c>
    </row>
    <row r="3" spans="1:15" ht="12.75">
      <c r="A3" s="1">
        <v>1</v>
      </c>
      <c r="B3" s="5"/>
      <c r="C3" s="6">
        <v>1</v>
      </c>
      <c r="D3" s="6">
        <v>0</v>
      </c>
      <c r="E3" s="7">
        <f>3.281*D3</f>
        <v>0</v>
      </c>
      <c r="F3" s="8">
        <f>VLOOKUP($E3,$L$3:$O$47,2)</f>
        <v>0</v>
      </c>
      <c r="G3" s="8">
        <f>VLOOKUP($E3,$L$3:$O$47,3)</f>
        <v>0</v>
      </c>
      <c r="H3" s="9">
        <f>VLOOKUP($E3,$L$3:$O$47,4)</f>
        <v>0</v>
      </c>
      <c r="L3" s="20">
        <v>0</v>
      </c>
      <c r="M3" s="13">
        <v>0</v>
      </c>
      <c r="N3" s="13">
        <v>0</v>
      </c>
      <c r="O3" s="14">
        <v>0</v>
      </c>
    </row>
    <row r="4" spans="1:15" ht="12.75">
      <c r="A4" s="1"/>
      <c r="B4" s="10" t="s">
        <v>16</v>
      </c>
      <c r="C4" s="11">
        <v>1.25</v>
      </c>
      <c r="D4" s="11">
        <v>100</v>
      </c>
      <c r="E4" s="12">
        <f>3.281*D4</f>
        <v>328.1</v>
      </c>
      <c r="F4" s="13">
        <f>VLOOKUP($E4,$L$3:$O$47,2)-F3</f>
        <v>0.8599110630242677</v>
      </c>
      <c r="G4" s="13">
        <f>VLOOKUP($E4,$L$3:$O$47,3)-G3</f>
        <v>0.7593047297230827</v>
      </c>
      <c r="H4" s="14">
        <f>VLOOKUP($E4,$L$3:$O$47,4)-H3</f>
        <v>0.5580920631207128</v>
      </c>
      <c r="L4" s="20">
        <v>30</v>
      </c>
      <c r="M4" s="13">
        <v>0</v>
      </c>
      <c r="N4" s="13">
        <v>0</v>
      </c>
      <c r="O4" s="14">
        <v>0</v>
      </c>
    </row>
    <row r="5" spans="1:15" ht="12.75">
      <c r="A5" s="1"/>
      <c r="B5" s="10" t="s">
        <v>17</v>
      </c>
      <c r="C5" s="11">
        <v>4</v>
      </c>
      <c r="D5" s="11">
        <v>1000</v>
      </c>
      <c r="E5" s="12">
        <f>3.281*D5</f>
        <v>3281</v>
      </c>
      <c r="F5" s="13">
        <f>VLOOKUP($E5,$L$3:$O$47,2)-(F3+F4)</f>
        <v>0.14008893697573233</v>
      </c>
      <c r="G5" s="13">
        <f>VLOOKUP($E5,$L$3:$O$47,3)-(G3+G4)</f>
        <v>0.24069527027691728</v>
      </c>
      <c r="H5" s="14">
        <f>VLOOKUP($E5,$L$3:$O$47,4)-(H3+H4)</f>
        <v>0.4419079368792872</v>
      </c>
      <c r="L5" s="20">
        <v>60</v>
      </c>
      <c r="M5" s="13">
        <v>0.060284144879948584</v>
      </c>
      <c r="N5" s="13">
        <v>0.04021256927536592</v>
      </c>
      <c r="O5" s="14">
        <v>6.941806620061916E-05</v>
      </c>
    </row>
    <row r="6" spans="1:15" ht="12.75">
      <c r="A6" s="1"/>
      <c r="B6" s="10" t="s">
        <v>18</v>
      </c>
      <c r="C6" s="11">
        <v>20</v>
      </c>
      <c r="D6" s="11">
        <v>10000</v>
      </c>
      <c r="E6" s="12">
        <f>3.281*D6</f>
        <v>32810</v>
      </c>
      <c r="F6" s="13">
        <f>VLOOKUP($E6,$L$3:$O$47,2)-(F3+F4+F5)</f>
        <v>0</v>
      </c>
      <c r="G6" s="13">
        <f>VLOOKUP($E6,$L$3:$O$47,3)-(G3+G4+G5)</f>
        <v>0</v>
      </c>
      <c r="H6" s="14">
        <f>VLOOKUP($E6,$L$3:$O$47,4)-(H3+H4+H5)</f>
        <v>0</v>
      </c>
      <c r="L6" s="20">
        <v>90</v>
      </c>
      <c r="M6" s="13">
        <v>0.2292837872218782</v>
      </c>
      <c r="N6" s="13">
        <v>0.15371776006091267</v>
      </c>
      <c r="O6" s="14">
        <v>0.0025857057389816764</v>
      </c>
    </row>
    <row r="7" spans="1:15" ht="12.75">
      <c r="A7" s="1"/>
      <c r="B7" s="15"/>
      <c r="C7" s="4"/>
      <c r="D7" s="4"/>
      <c r="E7" s="19" t="s">
        <v>11</v>
      </c>
      <c r="F7" s="13">
        <f>SUM(F3:F6)</f>
        <v>1</v>
      </c>
      <c r="G7" s="13">
        <f>SUM(G3:G6)</f>
        <v>1</v>
      </c>
      <c r="H7" s="14">
        <f>SUM(H3:H6)</f>
        <v>1</v>
      </c>
      <c r="L7" s="20">
        <v>120</v>
      </c>
      <c r="M7" s="13">
        <v>0.41132977832842066</v>
      </c>
      <c r="N7" s="13">
        <v>0.28062137363348166</v>
      </c>
      <c r="O7" s="14">
        <v>0.019204564243603808</v>
      </c>
    </row>
    <row r="8" spans="1:15" ht="12.75">
      <c r="A8" s="1"/>
      <c r="B8" s="16"/>
      <c r="C8" s="17"/>
      <c r="D8" s="17"/>
      <c r="E8" s="18" t="s">
        <v>12</v>
      </c>
      <c r="F8" s="31">
        <f>$C3*F3+$C4*F4+$C5*F5+$C6*F6</f>
        <v>1.635244576683264</v>
      </c>
      <c r="G8" s="31">
        <f>$C3*G3+$C4*G4+$C5*G5+$C6*G6</f>
        <v>1.9119119932615225</v>
      </c>
      <c r="H8" s="35">
        <f>$C3*H3+$C4*H4+$C5*H5+$C6*H6</f>
        <v>2.46524682641804</v>
      </c>
      <c r="L8" s="20">
        <v>150</v>
      </c>
      <c r="M8" s="13">
        <v>0.5536885641237064</v>
      </c>
      <c r="N8" s="13">
        <v>0.39131378203917333</v>
      </c>
      <c r="O8" s="14">
        <v>0.0665642178701074</v>
      </c>
    </row>
    <row r="9" spans="1:15" ht="12.75">
      <c r="A9" s="1"/>
      <c r="B9" s="4"/>
      <c r="C9" s="4"/>
      <c r="D9" s="4"/>
      <c r="E9" s="4"/>
      <c r="F9" s="4"/>
      <c r="G9" s="4"/>
      <c r="H9" s="4"/>
      <c r="L9" s="20">
        <v>180</v>
      </c>
      <c r="M9" s="13">
        <v>0.6644123424181659</v>
      </c>
      <c r="N9" s="13">
        <v>0.5095439677476216</v>
      </c>
      <c r="O9" s="14">
        <v>0.19980721840653304</v>
      </c>
    </row>
    <row r="10" spans="1:15" ht="12.75">
      <c r="A10" s="1">
        <v>2</v>
      </c>
      <c r="B10" s="5" t="s">
        <v>15</v>
      </c>
      <c r="C10" s="6">
        <v>1</v>
      </c>
      <c r="D10" s="6">
        <v>30</v>
      </c>
      <c r="E10" s="7">
        <f>3.281*D10</f>
        <v>98.43</v>
      </c>
      <c r="F10" s="8">
        <f>VLOOKUP($E10,$L$3:$O$47,2)</f>
        <v>0.2292837872218782</v>
      </c>
      <c r="G10" s="8">
        <f>VLOOKUP($E10,$L$3:$O$47,3)</f>
        <v>0.15371776006091267</v>
      </c>
      <c r="H10" s="9">
        <f>VLOOKUP($E10,$L$3:$O$47,4)</f>
        <v>0.0025857057389816764</v>
      </c>
      <c r="L10" s="20">
        <v>210</v>
      </c>
      <c r="M10" s="13">
        <v>0.7421972801769068</v>
      </c>
      <c r="N10" s="13">
        <v>0.5941772278711102</v>
      </c>
      <c r="O10" s="14">
        <v>0.2981371232595172</v>
      </c>
    </row>
    <row r="11" spans="1:15" ht="12.75">
      <c r="A11" s="1"/>
      <c r="B11" s="10" t="s">
        <v>16</v>
      </c>
      <c r="C11" s="11">
        <v>1.25</v>
      </c>
      <c r="D11" s="11">
        <v>100</v>
      </c>
      <c r="E11" s="12">
        <f>3.281*D11</f>
        <v>328.1</v>
      </c>
      <c r="F11" s="13">
        <f>VLOOKUP($E11,$L$3:$O$47,2)-F10</f>
        <v>0.6306272758023894</v>
      </c>
      <c r="G11" s="13">
        <f>VLOOKUP($E11,$L$3:$O$47,3)-G10</f>
        <v>0.6055869696621701</v>
      </c>
      <c r="H11" s="14">
        <f>VLOOKUP($E11,$L$3:$O$47,4)-H10</f>
        <v>0.5555063573817312</v>
      </c>
      <c r="L11" s="20">
        <v>240</v>
      </c>
      <c r="M11" s="13">
        <v>0.7937162421515479</v>
      </c>
      <c r="N11" s="13">
        <v>0.660794836697159</v>
      </c>
      <c r="O11" s="14">
        <v>0.3949520257883812</v>
      </c>
    </row>
    <row r="12" spans="1:15" ht="12.75">
      <c r="A12" s="1"/>
      <c r="B12" s="10" t="s">
        <v>17</v>
      </c>
      <c r="C12" s="11">
        <v>4</v>
      </c>
      <c r="D12" s="11">
        <v>1000</v>
      </c>
      <c r="E12" s="12">
        <f>3.281*D12</f>
        <v>3281</v>
      </c>
      <c r="F12" s="13">
        <f>VLOOKUP($E12,$L$3:$O$47,2)-(F10+F11)</f>
        <v>0.14008893697573233</v>
      </c>
      <c r="G12" s="13">
        <f>VLOOKUP($E12,$L$3:$O$47,3)-(G10+G11)</f>
        <v>0.24069527027691728</v>
      </c>
      <c r="H12" s="14">
        <f>VLOOKUP($E12,$L$3:$O$47,4)-(H10+H11)</f>
        <v>0.4419079368792872</v>
      </c>
      <c r="L12" s="20">
        <v>270</v>
      </c>
      <c r="M12" s="13">
        <v>0.8305357694949576</v>
      </c>
      <c r="N12" s="13">
        <v>0.714632154019386</v>
      </c>
      <c r="O12" s="14">
        <v>0.48282492306824276</v>
      </c>
    </row>
    <row r="13" spans="1:15" ht="12.75">
      <c r="A13" s="1"/>
      <c r="B13" s="10" t="s">
        <v>18</v>
      </c>
      <c r="C13" s="11">
        <v>20</v>
      </c>
      <c r="D13" s="11">
        <v>10000</v>
      </c>
      <c r="E13" s="12">
        <f>3.281*D13</f>
        <v>32810</v>
      </c>
      <c r="F13" s="13">
        <f>VLOOKUP($E13,$L$3:$O$47,2)-(F10+F11+F12)</f>
        <v>0</v>
      </c>
      <c r="G13" s="13">
        <f>VLOOKUP($E13,$L$3:$O$47,3)-(G10+G11+G12)</f>
        <v>0</v>
      </c>
      <c r="H13" s="14">
        <f>VLOOKUP($E13,$L$3:$O$47,4)-(H10+H11+H12)</f>
        <v>0</v>
      </c>
      <c r="L13" s="20">
        <v>300</v>
      </c>
      <c r="M13" s="13">
        <v>0.8599110630242677</v>
      </c>
      <c r="N13" s="13">
        <v>0.7593047297230827</v>
      </c>
      <c r="O13" s="14">
        <v>0.5580920631207128</v>
      </c>
    </row>
    <row r="14" spans="1:15" ht="12.75">
      <c r="A14" s="1"/>
      <c r="B14" s="15"/>
      <c r="C14" s="4"/>
      <c r="D14" s="4"/>
      <c r="E14" s="19" t="s">
        <v>11</v>
      </c>
      <c r="F14" s="13">
        <f>SUM(F10:F13)</f>
        <v>1</v>
      </c>
      <c r="G14" s="13">
        <f>SUM(G10:G13)</f>
        <v>1</v>
      </c>
      <c r="H14" s="14">
        <f>SUM(H10:H13)</f>
        <v>1</v>
      </c>
      <c r="L14" s="20">
        <v>330</v>
      </c>
      <c r="M14" s="13">
        <v>0.8829704638034174</v>
      </c>
      <c r="N14" s="13">
        <v>0.7957589864618675</v>
      </c>
      <c r="O14" s="14">
        <v>0.6213360317787675</v>
      </c>
    </row>
    <row r="15" spans="1:15" ht="12.75">
      <c r="A15" s="1"/>
      <c r="B15" s="16"/>
      <c r="C15" s="17"/>
      <c r="D15" s="17"/>
      <c r="E15" s="18" t="s">
        <v>12</v>
      </c>
      <c r="F15" s="31">
        <f>$C10*F10+$C11*F11+$C12*F12+$C13*F13</f>
        <v>1.5779236298777943</v>
      </c>
      <c r="G15" s="31">
        <f>$C10*G10+$C11*G11+$C12*G12+$C13*G13</f>
        <v>1.8734825532462942</v>
      </c>
      <c r="H15" s="35">
        <f>$C10*H10+$C11*H11+$C12*H12+$C13*H13</f>
        <v>2.4646003999832944</v>
      </c>
      <c r="L15" s="20">
        <v>360</v>
      </c>
      <c r="M15" s="13">
        <v>0.9017738383308108</v>
      </c>
      <c r="N15" s="13">
        <v>0.8259638413270001</v>
      </c>
      <c r="O15" s="14">
        <v>0.6743438473193784</v>
      </c>
    </row>
    <row r="16" spans="1:15" ht="12.75">
      <c r="A16" s="1"/>
      <c r="B16" s="4"/>
      <c r="C16" s="4"/>
      <c r="D16" s="4"/>
      <c r="E16" s="4"/>
      <c r="F16" s="4"/>
      <c r="G16" s="4"/>
      <c r="H16" s="4"/>
      <c r="L16" s="20">
        <v>390</v>
      </c>
      <c r="M16" s="13">
        <v>0.9203672013520163</v>
      </c>
      <c r="N16" s="13">
        <v>0.8532718005710404</v>
      </c>
      <c r="O16" s="14">
        <v>0.719080999009088</v>
      </c>
    </row>
    <row r="17" spans="1:15" ht="12.75">
      <c r="A17" s="1">
        <v>3</v>
      </c>
      <c r="B17" s="5"/>
      <c r="C17" s="6">
        <v>1</v>
      </c>
      <c r="D17" s="6">
        <v>0</v>
      </c>
      <c r="E17" s="7">
        <f>3.281*D17</f>
        <v>0</v>
      </c>
      <c r="F17" s="8">
        <f>VLOOKUP($E17,$L$3:$O$47,2)</f>
        <v>0</v>
      </c>
      <c r="G17" s="8">
        <f>VLOOKUP($E17,$L$3:$O$47,3)</f>
        <v>0</v>
      </c>
      <c r="H17" s="9">
        <f>VLOOKUP($E17,$L$3:$O$47,4)</f>
        <v>0</v>
      </c>
      <c r="L17" s="20">
        <v>420</v>
      </c>
      <c r="M17" s="13">
        <v>0.9355994496571307</v>
      </c>
      <c r="N17" s="13">
        <v>0.8763291102215937</v>
      </c>
      <c r="O17" s="14">
        <v>0.7577884313505191</v>
      </c>
    </row>
    <row r="18" spans="1:15" ht="12.75">
      <c r="A18" s="1"/>
      <c r="B18" s="10" t="s">
        <v>19</v>
      </c>
      <c r="C18" s="11">
        <v>1.5</v>
      </c>
      <c r="D18" s="11">
        <v>150</v>
      </c>
      <c r="E18" s="12">
        <f>3.281*D18</f>
        <v>492.15000000000003</v>
      </c>
      <c r="F18" s="13">
        <f>VLOOKUP($E18,$L$3:$O$47,2)-F17</f>
        <v>0.9599736292721632</v>
      </c>
      <c r="G18" s="13">
        <f>VLOOKUP($E18,$L$3:$O$47,3)-G17</f>
        <v>0.9142004357550436</v>
      </c>
      <c r="H18" s="14">
        <f>VLOOKUP($E18,$L$3:$O$47,4)-H17</f>
        <v>0.8226540487208039</v>
      </c>
      <c r="L18" s="20">
        <v>450</v>
      </c>
      <c r="M18" s="13">
        <v>0.9494358629533418</v>
      </c>
      <c r="N18" s="13">
        <v>0.8969761050457888</v>
      </c>
      <c r="O18" s="14">
        <v>0.7920565892306826</v>
      </c>
    </row>
    <row r="19" spans="1:15" ht="12.75">
      <c r="A19" s="1"/>
      <c r="B19" s="10" t="s">
        <v>17</v>
      </c>
      <c r="C19" s="11">
        <v>4</v>
      </c>
      <c r="D19" s="11">
        <v>1000</v>
      </c>
      <c r="E19" s="12">
        <f>3.281*D19</f>
        <v>3281</v>
      </c>
      <c r="F19" s="13">
        <f>VLOOKUP($E19,$L$3:$O$47,2)-(F17+F18)</f>
        <v>0.04002637072783677</v>
      </c>
      <c r="G19" s="13">
        <f>VLOOKUP($E19,$L$3:$O$47,3)-(G17+G18)</f>
        <v>0.08579956424495638</v>
      </c>
      <c r="H19" s="14">
        <f>VLOOKUP($E19,$L$3:$O$47,4)-(H17+H18)</f>
        <v>0.17734595127919606</v>
      </c>
      <c r="L19" s="20">
        <v>480</v>
      </c>
      <c r="M19" s="13">
        <v>0.9599736292721632</v>
      </c>
      <c r="N19" s="13">
        <v>0.9142004357550436</v>
      </c>
      <c r="O19" s="14">
        <v>0.8226540487208039</v>
      </c>
    </row>
    <row r="20" spans="1:15" ht="12.75">
      <c r="A20" s="1"/>
      <c r="B20" s="10" t="s">
        <v>18</v>
      </c>
      <c r="C20" s="11">
        <v>20</v>
      </c>
      <c r="D20" s="11">
        <v>10000</v>
      </c>
      <c r="E20" s="12">
        <f>3.281*D20</f>
        <v>32810</v>
      </c>
      <c r="F20" s="13">
        <f>VLOOKUP($E20,$L$3:$O$47,2)-(F17+F18+F19)</f>
        <v>0</v>
      </c>
      <c r="G20" s="13">
        <f>VLOOKUP($E20,$L$3:$O$47,3)-(G17+G18+G19)</f>
        <v>0</v>
      </c>
      <c r="H20" s="14">
        <f>VLOOKUP($E20,$L$3:$O$47,4)-(H17+H18+H19)</f>
        <v>0</v>
      </c>
      <c r="L20" s="20">
        <v>510</v>
      </c>
      <c r="M20" s="13">
        <v>0.9679284987609604</v>
      </c>
      <c r="N20" s="13">
        <v>0.9285649973740366</v>
      </c>
      <c r="O20" s="14">
        <v>0.8498379946001884</v>
      </c>
    </row>
    <row r="21" spans="1:15" ht="12.75">
      <c r="A21" s="1"/>
      <c r="B21" s="15"/>
      <c r="C21" s="4"/>
      <c r="D21" s="4"/>
      <c r="E21" s="19" t="s">
        <v>11</v>
      </c>
      <c r="F21" s="13">
        <f>SUM(F17:F20)</f>
        <v>1</v>
      </c>
      <c r="G21" s="13">
        <f>SUM(G17:G20)</f>
        <v>1</v>
      </c>
      <c r="H21" s="14">
        <f>SUM(H17:H20)</f>
        <v>1</v>
      </c>
      <c r="L21" s="20">
        <v>540</v>
      </c>
      <c r="M21" s="13">
        <v>0.9741375918226365</v>
      </c>
      <c r="N21" s="13">
        <v>0.9406020255715584</v>
      </c>
      <c r="O21" s="14">
        <v>0.8735308930694013</v>
      </c>
    </row>
    <row r="22" spans="1:15" ht="12.75">
      <c r="A22" s="1"/>
      <c r="B22" s="16"/>
      <c r="C22" s="17"/>
      <c r="D22" s="17"/>
      <c r="E22" s="18" t="s">
        <v>12</v>
      </c>
      <c r="F22" s="31">
        <f>$C17*F17+$C18*F18+$C19*F19+$C20*F20</f>
        <v>1.600065926819592</v>
      </c>
      <c r="G22" s="31">
        <f>$C17*G17+$C18*G18+$C19*G19+$C20*G20</f>
        <v>1.714498910612391</v>
      </c>
      <c r="H22" s="35">
        <f>$C17*H17+$C18*H18+$C19*H19+$C20*H20</f>
        <v>1.9433648781979902</v>
      </c>
      <c r="L22" s="20">
        <v>570</v>
      </c>
      <c r="M22" s="13">
        <v>0.9802859787913412</v>
      </c>
      <c r="N22" s="13">
        <v>0.9495034753691369</v>
      </c>
      <c r="O22" s="14">
        <v>0.8879384685247279</v>
      </c>
    </row>
    <row r="23" spans="1:15" ht="12.75">
      <c r="A23" s="1"/>
      <c r="B23" s="4"/>
      <c r="C23" s="4"/>
      <c r="D23" s="4"/>
      <c r="E23" s="4"/>
      <c r="F23" s="4"/>
      <c r="G23" s="4"/>
      <c r="H23" s="4"/>
      <c r="L23" s="20">
        <v>600</v>
      </c>
      <c r="M23" s="13">
        <v>0.9827570223113482</v>
      </c>
      <c r="N23" s="13">
        <v>0.9561773514100891</v>
      </c>
      <c r="O23" s="14">
        <v>0.9030180096075704</v>
      </c>
    </row>
    <row r="24" spans="1:15" ht="12.75">
      <c r="A24" s="1">
        <v>4</v>
      </c>
      <c r="B24" s="5" t="s">
        <v>15</v>
      </c>
      <c r="C24" s="6">
        <v>1</v>
      </c>
      <c r="D24" s="6">
        <v>30</v>
      </c>
      <c r="E24" s="7">
        <f>3.281*D24</f>
        <v>98.43</v>
      </c>
      <c r="F24" s="8">
        <f>VLOOKUP($E24,$L$3:$O$47,2)</f>
        <v>0.2292837872218782</v>
      </c>
      <c r="G24" s="8">
        <f>VLOOKUP($E24,$L$3:$O$47,3)</f>
        <v>0.15371776006091267</v>
      </c>
      <c r="H24" s="9">
        <f>VLOOKUP($E24,$L$3:$O$47,4)</f>
        <v>0.0025857057389816764</v>
      </c>
      <c r="L24" s="20">
        <v>630</v>
      </c>
      <c r="M24" s="13">
        <v>0.9857560472872047</v>
      </c>
      <c r="N24" s="13">
        <v>0.9645289837214898</v>
      </c>
      <c r="O24" s="14">
        <v>0.9220748565900594</v>
      </c>
    </row>
    <row r="25" spans="1:15" ht="12.75">
      <c r="A25" s="1"/>
      <c r="B25" s="10" t="s">
        <v>19</v>
      </c>
      <c r="C25" s="11">
        <v>1.5</v>
      </c>
      <c r="D25" s="11">
        <v>150</v>
      </c>
      <c r="E25" s="12">
        <f>3.281*D25</f>
        <v>492.15000000000003</v>
      </c>
      <c r="F25" s="13">
        <f>VLOOKUP($E25,$L$3:$O$47,2)-F24</f>
        <v>0.730689842050285</v>
      </c>
      <c r="G25" s="13">
        <f>VLOOKUP($E25,$L$3:$O$47,3)-G24</f>
        <v>0.760482675694131</v>
      </c>
      <c r="H25" s="14">
        <f>VLOOKUP($E25,$L$3:$O$47,4)-H24</f>
        <v>0.8200683429818223</v>
      </c>
      <c r="L25" s="20">
        <v>660</v>
      </c>
      <c r="M25" s="13">
        <v>0.9891358737599741</v>
      </c>
      <c r="N25" s="13">
        <v>0.9702346285361253</v>
      </c>
      <c r="O25" s="14">
        <v>0.9324321380884272</v>
      </c>
    </row>
    <row r="26" spans="1:15" ht="12.75">
      <c r="A26" s="1"/>
      <c r="B26" s="10" t="s">
        <v>17</v>
      </c>
      <c r="C26" s="11">
        <v>4</v>
      </c>
      <c r="D26" s="11">
        <v>1000</v>
      </c>
      <c r="E26" s="12">
        <f>3.281*D26</f>
        <v>3281</v>
      </c>
      <c r="F26" s="13">
        <f>VLOOKUP($E26,$L$3:$O$47,2)-(F24+F25)</f>
        <v>0.04002637072783677</v>
      </c>
      <c r="G26" s="13">
        <f>VLOOKUP($E26,$L$3:$O$47,3)-(G24+G25)</f>
        <v>0.08579956424495638</v>
      </c>
      <c r="H26" s="14">
        <f>VLOOKUP($E26,$L$3:$O$47,4)-(H24+H25)</f>
        <v>0.17734595127919606</v>
      </c>
      <c r="L26" s="20">
        <v>690</v>
      </c>
      <c r="M26" s="13">
        <v>0.9908827060545136</v>
      </c>
      <c r="N26" s="13">
        <v>0.9749429974756338</v>
      </c>
      <c r="O26" s="14">
        <v>0.943063580317874</v>
      </c>
    </row>
    <row r="27" spans="1:15" ht="12.75">
      <c r="A27" s="1"/>
      <c r="B27" s="10" t="s">
        <v>18</v>
      </c>
      <c r="C27" s="11">
        <v>20</v>
      </c>
      <c r="D27" s="11">
        <v>10000</v>
      </c>
      <c r="E27" s="12">
        <f>3.281*D27</f>
        <v>32810</v>
      </c>
      <c r="F27" s="13">
        <f>VLOOKUP($E27,$L$3:$O$47,2)-(F24+F25+F26)</f>
        <v>0</v>
      </c>
      <c r="G27" s="13">
        <f>VLOOKUP($E27,$L$3:$O$47,3)-(G24+G25+G26)</f>
        <v>0</v>
      </c>
      <c r="H27" s="14">
        <f>VLOOKUP($E27,$L$3:$O$47,4)-(H24+H25+H26)</f>
        <v>0</v>
      </c>
      <c r="L27" s="20">
        <v>720</v>
      </c>
      <c r="M27" s="13">
        <v>0.9912695846863919</v>
      </c>
      <c r="N27" s="13">
        <v>0.9783941897890935</v>
      </c>
      <c r="O27" s="14">
        <v>0.9526433999944962</v>
      </c>
    </row>
    <row r="28" spans="1:15" ht="12.75">
      <c r="A28" s="1"/>
      <c r="B28" s="15"/>
      <c r="C28" s="4"/>
      <c r="D28" s="4"/>
      <c r="E28" s="19" t="s">
        <v>11</v>
      </c>
      <c r="F28" s="13">
        <f>SUM(F24:F27)</f>
        <v>1</v>
      </c>
      <c r="G28" s="13">
        <f>SUM(G24:G27)</f>
        <v>1</v>
      </c>
      <c r="H28" s="14">
        <f>SUM(H24:H27)</f>
        <v>1</v>
      </c>
      <c r="L28" s="20">
        <v>750</v>
      </c>
      <c r="M28" s="13">
        <v>0.9913172863556161</v>
      </c>
      <c r="N28" s="13">
        <v>0.9810357449964353</v>
      </c>
      <c r="O28" s="14">
        <v>0.9604726622780734</v>
      </c>
    </row>
    <row r="29" spans="1:15" ht="12.75">
      <c r="A29" s="1"/>
      <c r="B29" s="16"/>
      <c r="C29" s="17"/>
      <c r="D29" s="17"/>
      <c r="E29" s="18" t="s">
        <v>12</v>
      </c>
      <c r="F29" s="31">
        <f>$C24*F24+$C25*F25+$C26*F26+$C27*F27</f>
        <v>1.4854240332086528</v>
      </c>
      <c r="G29" s="31">
        <f>$C24*G24+$C25*G25+$C26*G26+$C27*G27</f>
        <v>1.6376400305819347</v>
      </c>
      <c r="H29" s="35">
        <f>$C24*H24+$C25*H25+$C26*H26+$C27*H27</f>
        <v>1.9420720253284993</v>
      </c>
      <c r="L29" s="20">
        <v>780</v>
      </c>
      <c r="M29" s="13">
        <v>0.9913198697679505</v>
      </c>
      <c r="N29" s="13">
        <v>0.982814811863213</v>
      </c>
      <c r="O29" s="14">
        <v>0.9658046960537374</v>
      </c>
    </row>
    <row r="30" spans="12:15" ht="12.75">
      <c r="L30" s="20">
        <v>810</v>
      </c>
      <c r="M30" s="13">
        <v>0.9967215106935633</v>
      </c>
      <c r="N30" s="13">
        <v>0.9878622786604182</v>
      </c>
      <c r="O30" s="14">
        <v>0.9701438145941274</v>
      </c>
    </row>
    <row r="31" spans="12:15" ht="12.75">
      <c r="L31" s="20">
        <v>840</v>
      </c>
      <c r="M31" s="13">
        <v>0.9993836205739643</v>
      </c>
      <c r="N31" s="13">
        <v>0.9909406044687501</v>
      </c>
      <c r="O31" s="14">
        <v>0.9740545722583209</v>
      </c>
    </row>
    <row r="32" spans="12:15" ht="12.75">
      <c r="L32" s="20">
        <v>870</v>
      </c>
      <c r="M32" s="13">
        <v>0.9999069958373357</v>
      </c>
      <c r="N32" s="13">
        <v>0.9929002137751647</v>
      </c>
      <c r="O32" s="14">
        <v>0.9788866496508223</v>
      </c>
    </row>
    <row r="33" spans="2:15" ht="12.75">
      <c r="B33" s="3"/>
      <c r="L33" s="20">
        <v>900</v>
      </c>
      <c r="M33" s="13">
        <v>0.999960751540577</v>
      </c>
      <c r="N33" s="13">
        <v>0.9945430850196546</v>
      </c>
      <c r="O33" s="14">
        <v>0.9837077519778096</v>
      </c>
    </row>
    <row r="34" spans="2:15" ht="12.75">
      <c r="B34" s="3"/>
      <c r="L34" s="20">
        <v>930</v>
      </c>
      <c r="M34" s="13">
        <v>1</v>
      </c>
      <c r="N34" s="13">
        <v>0.9958780207234826</v>
      </c>
      <c r="O34" s="14">
        <v>0.9876340621704477</v>
      </c>
    </row>
    <row r="35" spans="2:15" ht="12.75">
      <c r="B35" s="3"/>
      <c r="L35" s="20">
        <v>960</v>
      </c>
      <c r="M35" s="13">
        <v>1</v>
      </c>
      <c r="N35" s="13">
        <v>0.9963788086476063</v>
      </c>
      <c r="O35" s="14">
        <v>0.9891364259428189</v>
      </c>
    </row>
    <row r="36" spans="2:15" ht="12.75">
      <c r="B36" s="3"/>
      <c r="L36" s="20">
        <v>990</v>
      </c>
      <c r="M36" s="13">
        <v>1</v>
      </c>
      <c r="N36" s="13">
        <v>0.9965100592243976</v>
      </c>
      <c r="O36" s="14">
        <v>0.989530177673193</v>
      </c>
    </row>
    <row r="37" spans="2:15" ht="12.75">
      <c r="B37" s="3"/>
      <c r="L37" s="20">
        <v>1020</v>
      </c>
      <c r="M37" s="13">
        <v>1</v>
      </c>
      <c r="N37" s="13">
        <v>0.9965318546663124</v>
      </c>
      <c r="O37" s="14">
        <v>0.9895955639989374</v>
      </c>
    </row>
    <row r="38" spans="2:15" ht="12.75">
      <c r="B38" s="3"/>
      <c r="L38" s="20">
        <v>1050</v>
      </c>
      <c r="M38" s="13">
        <v>1</v>
      </c>
      <c r="N38" s="13">
        <v>0.9965341698223688</v>
      </c>
      <c r="O38" s="14">
        <v>0.9896025094671065</v>
      </c>
    </row>
    <row r="39" spans="2:15" ht="12.75">
      <c r="B39" s="3"/>
      <c r="L39" s="20">
        <v>1080</v>
      </c>
      <c r="M39" s="13">
        <v>1</v>
      </c>
      <c r="N39" s="13">
        <v>0.996534313839085</v>
      </c>
      <c r="O39" s="14">
        <v>0.9896029415172549</v>
      </c>
    </row>
    <row r="40" spans="2:15" ht="12.75">
      <c r="B40" s="3"/>
      <c r="L40" s="20">
        <v>1120</v>
      </c>
      <c r="M40" s="13">
        <v>1</v>
      </c>
      <c r="N40" s="13">
        <v>0.9977791409177316</v>
      </c>
      <c r="O40" s="14">
        <v>0.9933374227531947</v>
      </c>
    </row>
    <row r="41" spans="2:15" ht="12.75">
      <c r="B41" s="3"/>
      <c r="L41" s="20">
        <v>1150</v>
      </c>
      <c r="M41" s="13">
        <v>1</v>
      </c>
      <c r="N41" s="13">
        <v>0.9992752472314373</v>
      </c>
      <c r="O41" s="14">
        <v>0.9978257416943118</v>
      </c>
    </row>
    <row r="42" spans="2:15" ht="12.75">
      <c r="B42" s="3"/>
      <c r="L42" s="20">
        <v>1170</v>
      </c>
      <c r="M42" s="13">
        <v>1</v>
      </c>
      <c r="N42" s="13">
        <v>0.9998486018213155</v>
      </c>
      <c r="O42" s="14">
        <v>0.9995458054639463</v>
      </c>
    </row>
    <row r="43" spans="2:15" ht="12.75">
      <c r="B43" s="3"/>
      <c r="L43" s="20">
        <v>1200</v>
      </c>
      <c r="M43" s="13">
        <v>1</v>
      </c>
      <c r="N43" s="13">
        <v>0.9999794452096316</v>
      </c>
      <c r="O43" s="14">
        <v>0.9999383356288946</v>
      </c>
    </row>
    <row r="44" spans="2:15" ht="12.75">
      <c r="B44" s="3"/>
      <c r="L44" s="20">
        <v>1230</v>
      </c>
      <c r="M44" s="13">
        <v>1</v>
      </c>
      <c r="N44" s="13">
        <v>0.9999983589543769</v>
      </c>
      <c r="O44" s="14">
        <v>0.9999950768631307</v>
      </c>
    </row>
    <row r="45" spans="2:15" ht="12.75">
      <c r="B45" s="3"/>
      <c r="L45" s="20">
        <v>1260</v>
      </c>
      <c r="M45" s="13">
        <v>1</v>
      </c>
      <c r="N45" s="13">
        <v>0.9999999282910306</v>
      </c>
      <c r="O45" s="14">
        <v>0.9999997848730917</v>
      </c>
    </row>
    <row r="46" spans="2:15" ht="12.75">
      <c r="B46" s="3"/>
      <c r="L46" s="20">
        <v>1290</v>
      </c>
      <c r="M46" s="13">
        <v>1</v>
      </c>
      <c r="N46" s="13">
        <v>0.9999999980240899</v>
      </c>
      <c r="O46" s="14">
        <v>0.9999999940722697</v>
      </c>
    </row>
    <row r="47" spans="2:15" ht="12.75">
      <c r="B47" s="3"/>
      <c r="L47" s="21">
        <v>1320</v>
      </c>
      <c r="M47" s="22">
        <v>1</v>
      </c>
      <c r="N47" s="22">
        <v>1</v>
      </c>
      <c r="O47" s="23">
        <v>1</v>
      </c>
    </row>
  </sheetData>
  <mergeCells count="2">
    <mergeCell ref="D1:E1"/>
    <mergeCell ref="M1:O1"/>
  </mergeCell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PMD Solution Analyzer</dc:title>
  <dc:subject>IEEE 802.3 Next Gen Optics Study Group, Nov 2011</dc:subject>
  <dc:creator>Paul Kolesar</dc:creator>
  <cp:keywords/>
  <dc:description/>
  <cp:lastModifiedBy>pkolesar</cp:lastModifiedBy>
  <dcterms:created xsi:type="dcterms:W3CDTF">2011-01-26T21:58:43Z</dcterms:created>
  <dcterms:modified xsi:type="dcterms:W3CDTF">2011-11-01T20:52:13Z</dcterms:modified>
  <cp:category/>
  <cp:version/>
  <cp:contentType/>
  <cp:contentStatus/>
</cp:coreProperties>
</file>