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180" documentId="8_{40B5A5EB-491E-40DC-BE9F-B866FFF2C15D}" xr6:coauthVersionLast="47" xr6:coauthVersionMax="47" xr10:uidLastSave="{5DF98BE4-AAB1-4E35-8434-D1666255E365}"/>
  <bookViews>
    <workbookView xWindow="3405" yWindow="1725" windowWidth="22005" windowHeight="12450" activeTab="1" xr2:uid="{E5FBF6D7-8BD9-41A8-947D-DBD1C9DA3E23}"/>
  </bookViews>
  <sheets>
    <sheet name="Coefficients" sheetId="1" r:id="rId1"/>
    <sheet name="Trise vs. conductor size" sheetId="4" r:id="rId2"/>
  </sheets>
  <definedNames>
    <definedName name="SP1000_C1A">Coefficients!$B$3</definedName>
    <definedName name="SP1000_C1C">Coefficients!$D$3</definedName>
    <definedName name="SP1000_C2A">Coefficients!$C$3</definedName>
    <definedName name="SP1000_C2C">Coefficients!$E$3</definedName>
    <definedName name="SP400_C1A">Coefficients!$B$4</definedName>
    <definedName name="SP400_C1C">Coefficients!$D$4</definedName>
    <definedName name="SP400_C2A">Coefficients!$C$4</definedName>
    <definedName name="SP400_C2C">Coefficients!$E$4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R19" i="4"/>
  <c r="P19" i="4"/>
  <c r="N19" i="4"/>
  <c r="L19" i="4"/>
  <c r="J19" i="4"/>
  <c r="H19" i="4"/>
  <c r="R18" i="4"/>
  <c r="P18" i="4"/>
  <c r="N18" i="4"/>
  <c r="L18" i="4"/>
  <c r="J18" i="4"/>
  <c r="H18" i="4"/>
  <c r="R17" i="4"/>
  <c r="P17" i="4"/>
  <c r="N17" i="4"/>
  <c r="L17" i="4"/>
  <c r="J17" i="4"/>
  <c r="H17" i="4"/>
  <c r="R16" i="4"/>
  <c r="P16" i="4"/>
  <c r="N16" i="4"/>
  <c r="L16" i="4"/>
  <c r="J16" i="4"/>
  <c r="H16" i="4"/>
  <c r="R15" i="4"/>
  <c r="P15" i="4"/>
  <c r="N15" i="4"/>
  <c r="L15" i="4"/>
  <c r="J15" i="4"/>
  <c r="H15" i="4"/>
  <c r="R14" i="4"/>
  <c r="P14" i="4"/>
  <c r="N14" i="4"/>
  <c r="L14" i="4"/>
  <c r="J14" i="4"/>
  <c r="H14" i="4"/>
  <c r="R13" i="4"/>
  <c r="Q13" i="4"/>
  <c r="P13" i="4"/>
  <c r="O13" i="4"/>
  <c r="N13" i="4"/>
  <c r="L13" i="4"/>
  <c r="J13" i="4"/>
  <c r="H13" i="4"/>
  <c r="R12" i="4"/>
  <c r="P12" i="4"/>
  <c r="N12" i="4"/>
  <c r="L12" i="4"/>
  <c r="J12" i="4"/>
  <c r="H12" i="4"/>
  <c r="R11" i="4"/>
  <c r="Q11" i="4"/>
  <c r="P11" i="4"/>
  <c r="N11" i="4"/>
  <c r="L11" i="4"/>
  <c r="J11" i="4"/>
  <c r="H11" i="4"/>
  <c r="R10" i="4"/>
  <c r="P10" i="4"/>
  <c r="N10" i="4"/>
  <c r="L10" i="4"/>
  <c r="J10" i="4"/>
  <c r="H10" i="4"/>
  <c r="R9" i="4"/>
  <c r="P9" i="4"/>
  <c r="N9" i="4"/>
  <c r="L9" i="4"/>
  <c r="J9" i="4"/>
  <c r="H9" i="4"/>
  <c r="R8" i="4"/>
  <c r="Q8" i="4"/>
  <c r="P8" i="4"/>
  <c r="O8" i="4"/>
  <c r="N8" i="4"/>
  <c r="L8" i="4"/>
  <c r="J8" i="4"/>
  <c r="H8" i="4"/>
  <c r="R7" i="4"/>
  <c r="P7" i="4"/>
  <c r="N7" i="4"/>
  <c r="L7" i="4"/>
  <c r="J7" i="4"/>
  <c r="H7" i="4"/>
  <c r="S6" i="4"/>
  <c r="R6" i="4"/>
  <c r="P6" i="4"/>
  <c r="N6" i="4"/>
  <c r="L6" i="4"/>
  <c r="J6" i="4"/>
  <c r="H6" i="4"/>
  <c r="R5" i="4"/>
  <c r="P5" i="4"/>
  <c r="N5" i="4"/>
  <c r="L5" i="4"/>
  <c r="J5" i="4"/>
  <c r="H5" i="4"/>
  <c r="R3" i="4"/>
  <c r="P3" i="4"/>
  <c r="N3" i="4"/>
  <c r="L3" i="4"/>
  <c r="J3" i="4"/>
  <c r="H3" i="4"/>
  <c r="S2" i="4"/>
  <c r="S19" i="4" s="1"/>
  <c r="Q2" i="4"/>
  <c r="Q19" i="4" s="1"/>
  <c r="O2" i="4"/>
  <c r="O16" i="4" s="1"/>
  <c r="M2" i="4"/>
  <c r="M16" i="4" s="1"/>
  <c r="K2" i="4"/>
  <c r="K18" i="4" s="1"/>
  <c r="I2" i="4"/>
  <c r="I18" i="4" s="1"/>
  <c r="F19" i="4"/>
  <c r="F18" i="4"/>
  <c r="F17" i="4"/>
  <c r="F16" i="4"/>
  <c r="F15" i="4"/>
  <c r="F14" i="4"/>
  <c r="G13" i="4"/>
  <c r="F13" i="4"/>
  <c r="F12" i="4"/>
  <c r="F11" i="4"/>
  <c r="F10" i="4"/>
  <c r="F9" i="4"/>
  <c r="F8" i="4"/>
  <c r="F7" i="4"/>
  <c r="F6" i="4"/>
  <c r="F3" i="4"/>
  <c r="G2" i="4"/>
  <c r="G12" i="4" s="1"/>
  <c r="E31" i="4"/>
  <c r="E33" i="4" s="1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S16" i="4" l="1"/>
  <c r="S11" i="4"/>
  <c r="Q6" i="4"/>
  <c r="Q18" i="4"/>
  <c r="Q16" i="4"/>
  <c r="O18" i="4"/>
  <c r="M18" i="4"/>
  <c r="M13" i="4"/>
  <c r="M8" i="4"/>
  <c r="K15" i="4"/>
  <c r="I10" i="4"/>
  <c r="I15" i="4"/>
  <c r="I5" i="4"/>
  <c r="M5" i="4"/>
  <c r="I7" i="4"/>
  <c r="M15" i="4"/>
  <c r="I17" i="4"/>
  <c r="Q5" i="4"/>
  <c r="Q10" i="4"/>
  <c r="O7" i="4"/>
  <c r="O12" i="4"/>
  <c r="S15" i="4"/>
  <c r="K19" i="4"/>
  <c r="Q12" i="4"/>
  <c r="K5" i="4"/>
  <c r="K10" i="4"/>
  <c r="M10" i="4"/>
  <c r="I12" i="4"/>
  <c r="O5" i="4"/>
  <c r="K7" i="4"/>
  <c r="S8" i="4"/>
  <c r="O10" i="4"/>
  <c r="K12" i="4"/>
  <c r="S13" i="4"/>
  <c r="O15" i="4"/>
  <c r="K17" i="4"/>
  <c r="S18" i="4"/>
  <c r="I3" i="4"/>
  <c r="M7" i="4"/>
  <c r="I9" i="4"/>
  <c r="M12" i="4"/>
  <c r="I14" i="4"/>
  <c r="Q15" i="4"/>
  <c r="M17" i="4"/>
  <c r="I19" i="4"/>
  <c r="K3" i="4"/>
  <c r="S5" i="4"/>
  <c r="K9" i="4"/>
  <c r="S10" i="4"/>
  <c r="K14" i="4"/>
  <c r="O17" i="4"/>
  <c r="M3" i="4"/>
  <c r="I6" i="4"/>
  <c r="Q7" i="4"/>
  <c r="M9" i="4"/>
  <c r="I11" i="4"/>
  <c r="M14" i="4"/>
  <c r="I16" i="4"/>
  <c r="Q17" i="4"/>
  <c r="M19" i="4"/>
  <c r="O3" i="4"/>
  <c r="K6" i="4"/>
  <c r="S7" i="4"/>
  <c r="O9" i="4"/>
  <c r="K11" i="4"/>
  <c r="S12" i="4"/>
  <c r="O14" i="4"/>
  <c r="K16" i="4"/>
  <c r="S17" i="4"/>
  <c r="O19" i="4"/>
  <c r="Q3" i="4"/>
  <c r="M6" i="4"/>
  <c r="I8" i="4"/>
  <c r="Q9" i="4"/>
  <c r="M11" i="4"/>
  <c r="I13" i="4"/>
  <c r="Q14" i="4"/>
  <c r="S3" i="4"/>
  <c r="O6" i="4"/>
  <c r="K8" i="4"/>
  <c r="S9" i="4"/>
  <c r="O11" i="4"/>
  <c r="K13" i="4"/>
  <c r="S14" i="4"/>
  <c r="G5" i="4"/>
  <c r="G14" i="4"/>
  <c r="G3" i="4"/>
  <c r="G15" i="4"/>
  <c r="G6" i="4"/>
  <c r="G16" i="4"/>
  <c r="G7" i="4"/>
  <c r="G17" i="4"/>
  <c r="G8" i="4"/>
  <c r="G18" i="4"/>
  <c r="G9" i="4"/>
  <c r="G19" i="4"/>
  <c r="G10" i="4"/>
  <c r="G11" i="4"/>
  <c r="C33" i="4"/>
  <c r="B33" i="4"/>
  <c r="D33" i="4"/>
</calcChain>
</file>

<file path=xl/sharedStrings.xml><?xml version="1.0" encoding="utf-8"?>
<sst xmlns="http://schemas.openxmlformats.org/spreadsheetml/2006/main" count="48" uniqueCount="26">
  <si>
    <t>Category</t>
  </si>
  <si>
    <t>Coefficients in air</t>
  </si>
  <si>
    <t>Coefficients in conduit</t>
  </si>
  <si>
    <r>
      <t>C</t>
    </r>
    <r>
      <rPr>
        <b/>
        <vertAlign val="subscript"/>
        <sz val="11"/>
        <color theme="1"/>
        <rFont val="Arial"/>
        <family val="2"/>
      </rPr>
      <t>1</t>
    </r>
  </si>
  <si>
    <r>
      <t>C</t>
    </r>
    <r>
      <rPr>
        <b/>
        <vertAlign val="subscript"/>
        <sz val="11"/>
        <color theme="1"/>
        <rFont val="Arial"/>
        <family val="2"/>
      </rPr>
      <t>2</t>
    </r>
  </si>
  <si>
    <t>SP1-1000</t>
  </si>
  <si>
    <t>SP1-400</t>
  </si>
  <si>
    <t>Number of cables</t>
  </si>
  <si>
    <t>Temperature rise (ºC)</t>
  </si>
  <si>
    <t>SP1-1000 (18 AWG)</t>
  </si>
  <si>
    <t>SP1-400 (23 AWG)</t>
  </si>
  <si>
    <t>Air</t>
  </si>
  <si>
    <t>Conduit</t>
  </si>
  <si>
    <t>current</t>
  </si>
  <si>
    <t>2000 mA</t>
  </si>
  <si>
    <t>The above are for 20C</t>
  </si>
  <si>
    <t>Max bundle size at 45C</t>
  </si>
  <si>
    <t>Calc at</t>
  </si>
  <si>
    <t>adj</t>
  </si>
  <si>
    <t>Max bundle at 20C</t>
  </si>
  <si>
    <t>diameter</t>
  </si>
  <si>
    <t>C1air</t>
  </si>
  <si>
    <t>C2air</t>
  </si>
  <si>
    <t>C1cond</t>
  </si>
  <si>
    <t>C2cond</t>
  </si>
  <si>
    <t>AWG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</si>
</sst>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3" fontId="0" fillId="0" borderId="0" xfId="0" applyNumberFormat="1"/>
    <xf numFmtId="0" fontId="1" fillId="2" borderId="0" xfId="0" applyFont="1" applyFill="1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165" fontId="0" fillId="0" borderId="0" xfId="0" applyNumberFormat="1"/>
    <xf numFmtId="165" fontId="0" fillId="2" borderId="0" xfId="0" applyNumberFormat="1" applyFill="1"/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9" xfId="0" applyFont="1" applyBorder="1"/>
    <xf numFmtId="0" fontId="6" fillId="0" borderId="8" xfId="0" applyFont="1" applyBorder="1"/>
    <xf numFmtId="0" fontId="2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1" fillId="0" borderId="1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0" fillId="0" borderId="20" xfId="0" applyNumberFormat="1" applyBorder="1"/>
    <xf numFmtId="164" fontId="0" fillId="0" borderId="21" xfId="0" applyNumberFormat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10</xdr:col>
      <xdr:colOff>358382</xdr:colOff>
      <xdr:row>1</xdr:row>
      <xdr:rowOff>45754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24227-C5FB-1A8C-B190-1BACF7115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0"/>
          <a:ext cx="2796782" cy="39627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14</xdr:col>
      <xdr:colOff>53503</xdr:colOff>
      <xdr:row>1</xdr:row>
      <xdr:rowOff>76237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8D1F42-333C-69F2-334D-49CEA3EEB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1882303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98BA-234D-4B7A-94CD-5A4AE4AF80B9}">
  <dimension ref="A1:H15"/>
  <sheetViews>
    <sheetView workbookViewId="0">
      <selection activeCell="M9" sqref="M9"/>
    </sheetView>
  </sheetViews>
  <sheetFormatPr defaultRowHeight="15" x14ac:dyDescent="0.25"/>
  <sheetData>
    <row r="1" spans="1:8" ht="27.6" customHeight="1" thickBot="1" x14ac:dyDescent="0.3">
      <c r="A1" s="18" t="s">
        <v>0</v>
      </c>
      <c r="B1" s="21" t="s">
        <v>1</v>
      </c>
      <c r="C1" s="23"/>
      <c r="D1" s="21" t="s">
        <v>2</v>
      </c>
      <c r="E1" s="23"/>
    </row>
    <row r="2" spans="1:8" ht="17.25" thickBot="1" x14ac:dyDescent="0.3">
      <c r="A2" s="20"/>
      <c r="B2" s="1" t="s">
        <v>3</v>
      </c>
      <c r="C2" s="1" t="s">
        <v>4</v>
      </c>
      <c r="D2" s="1" t="s">
        <v>3</v>
      </c>
      <c r="E2" s="1" t="s">
        <v>4</v>
      </c>
    </row>
    <row r="3" spans="1:8" ht="29.25" thickBot="1" x14ac:dyDescent="0.3">
      <c r="A3" s="2" t="s">
        <v>5</v>
      </c>
      <c r="B3" s="3">
        <v>1.0744E-2</v>
      </c>
      <c r="C3" s="3">
        <v>0.27637200000000001</v>
      </c>
      <c r="D3" s="3">
        <v>8.1519999999999995E-3</v>
      </c>
      <c r="E3" s="3">
        <v>0.42127199999999998</v>
      </c>
    </row>
    <row r="4" spans="1:8" ht="15.75" thickBot="1" x14ac:dyDescent="0.3">
      <c r="A4" s="2" t="s">
        <v>6</v>
      </c>
      <c r="B4" s="3">
        <v>3.44E-2</v>
      </c>
      <c r="C4" s="3">
        <v>0.88500000000000001</v>
      </c>
      <c r="D4" s="3">
        <v>2.6100000000000002E-2</v>
      </c>
      <c r="E4" s="3">
        <v>1.349</v>
      </c>
    </row>
    <row r="6" spans="1:8" x14ac:dyDescent="0.25">
      <c r="A6" t="s">
        <v>15</v>
      </c>
    </row>
    <row r="8" spans="1:8" x14ac:dyDescent="0.25">
      <c r="A8" t="s">
        <v>20</v>
      </c>
      <c r="B8" t="s">
        <v>21</v>
      </c>
      <c r="C8" t="s">
        <v>22</v>
      </c>
      <c r="D8" t="s">
        <v>23</v>
      </c>
      <c r="E8" t="s">
        <v>24</v>
      </c>
      <c r="G8" t="s">
        <v>25</v>
      </c>
    </row>
    <row r="9" spans="1:8" x14ac:dyDescent="0.25">
      <c r="A9" s="10">
        <v>0.32</v>
      </c>
      <c r="B9" s="16">
        <v>0.1091</v>
      </c>
      <c r="C9" s="16">
        <v>0.88500000000000001</v>
      </c>
      <c r="D9" s="16">
        <v>2.6100000000000002E-2</v>
      </c>
      <c r="E9" s="16">
        <v>1.349</v>
      </c>
      <c r="G9">
        <v>28</v>
      </c>
    </row>
    <row r="10" spans="1:8" x14ac:dyDescent="0.25">
      <c r="A10" s="10">
        <v>0.4</v>
      </c>
      <c r="B10" s="16">
        <v>6.9900000000000004E-2</v>
      </c>
      <c r="C10" s="16">
        <v>1.7969999999999999</v>
      </c>
      <c r="D10" s="16">
        <v>5.2999999999999999E-2</v>
      </c>
      <c r="E10" s="16">
        <v>2.7389999999999999</v>
      </c>
      <c r="G10" s="12">
        <v>26</v>
      </c>
    </row>
    <row r="11" spans="1:8" x14ac:dyDescent="0.25">
      <c r="A11" s="11">
        <v>0.51</v>
      </c>
      <c r="B11" s="16">
        <v>4.2999999999999997E-2</v>
      </c>
      <c r="C11" s="16">
        <v>1.105</v>
      </c>
      <c r="D11" s="16">
        <v>3.2599999999999997E-2</v>
      </c>
      <c r="E11" s="16">
        <v>1.6850000000000001</v>
      </c>
      <c r="G11" s="12">
        <v>24</v>
      </c>
    </row>
    <row r="12" spans="1:8" x14ac:dyDescent="0.25">
      <c r="A12" s="15">
        <v>0.56999999999999995</v>
      </c>
      <c r="B12" s="17">
        <v>3.44E-2</v>
      </c>
      <c r="C12" s="17">
        <v>0.88500000000000001</v>
      </c>
      <c r="D12" s="17">
        <v>2.6100000000000002E-2</v>
      </c>
      <c r="E12" s="17">
        <v>1.349</v>
      </c>
      <c r="F12" s="14"/>
      <c r="G12" s="14">
        <v>23</v>
      </c>
      <c r="H12" t="s">
        <v>6</v>
      </c>
    </row>
    <row r="13" spans="1:8" x14ac:dyDescent="0.25">
      <c r="A13" s="11">
        <v>0.65</v>
      </c>
      <c r="B13" s="16">
        <v>2.6499999999999999E-2</v>
      </c>
      <c r="C13" s="16">
        <v>0.68059999999999998</v>
      </c>
      <c r="D13" s="16">
        <v>2.01E-2</v>
      </c>
      <c r="E13" s="16">
        <v>1.0369999999999999</v>
      </c>
      <c r="G13">
        <v>22</v>
      </c>
    </row>
    <row r="14" spans="1:8" x14ac:dyDescent="0.25">
      <c r="A14" s="11">
        <v>0.81</v>
      </c>
      <c r="B14" s="16">
        <v>1.7000000000000001E-2</v>
      </c>
      <c r="C14" s="16">
        <v>0.43830000000000002</v>
      </c>
      <c r="D14" s="16">
        <v>1.29E-2</v>
      </c>
      <c r="E14" s="16">
        <v>0.66800000000000004</v>
      </c>
      <c r="G14">
        <v>20</v>
      </c>
    </row>
    <row r="15" spans="1:8" x14ac:dyDescent="0.25">
      <c r="A15" s="13">
        <v>1.02</v>
      </c>
      <c r="B15" s="17">
        <v>1.0699999999999999E-2</v>
      </c>
      <c r="C15" s="17">
        <v>0.27639999999999998</v>
      </c>
      <c r="D15" s="17">
        <v>8.2000000000000007E-3</v>
      </c>
      <c r="E15" s="17">
        <v>0.42130000000000001</v>
      </c>
      <c r="F15" s="14"/>
      <c r="G15" s="14">
        <v>18</v>
      </c>
      <c r="H15" t="s">
        <v>5</v>
      </c>
    </row>
  </sheetData>
  <mergeCells count="3">
    <mergeCell ref="A1:A2"/>
    <mergeCell ref="B1:C1"/>
    <mergeCell ref="D1:E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583F-F096-40D0-BA38-C6A18993EA47}">
  <dimension ref="A1:S39"/>
  <sheetViews>
    <sheetView tabSelected="1" workbookViewId="0">
      <selection activeCell="E23" sqref="E23"/>
    </sheetView>
  </sheetViews>
  <sheetFormatPr defaultRowHeight="15" x14ac:dyDescent="0.25"/>
  <cols>
    <col min="2" max="3" width="11.28515625" customWidth="1"/>
    <col min="4" max="4" width="10.7109375" customWidth="1"/>
    <col min="5" max="5" width="13.140625" customWidth="1"/>
  </cols>
  <sheetData>
    <row r="1" spans="1:19" ht="15.75" customHeight="1" thickBot="1" x14ac:dyDescent="0.3">
      <c r="A1" s="26" t="s">
        <v>13</v>
      </c>
      <c r="B1" s="26">
        <v>1579</v>
      </c>
      <c r="F1" s="24" t="s">
        <v>8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.75" thickBot="1" x14ac:dyDescent="0.3">
      <c r="A2" s="18" t="s">
        <v>7</v>
      </c>
      <c r="B2" s="21" t="s">
        <v>8</v>
      </c>
      <c r="C2" s="22"/>
      <c r="D2" s="22"/>
      <c r="E2" s="22"/>
      <c r="F2" s="27">
        <v>0.32</v>
      </c>
      <c r="G2" s="28">
        <f>F2</f>
        <v>0.32</v>
      </c>
      <c r="H2" s="27">
        <v>0.4</v>
      </c>
      <c r="I2" s="28">
        <f>H2</f>
        <v>0.4</v>
      </c>
      <c r="J2" s="27">
        <v>0.51</v>
      </c>
      <c r="K2" s="28">
        <f>J2</f>
        <v>0.51</v>
      </c>
      <c r="L2" s="27">
        <v>0.56999999999999995</v>
      </c>
      <c r="M2" s="28">
        <f>L2</f>
        <v>0.56999999999999995</v>
      </c>
      <c r="N2" s="27">
        <v>0.65</v>
      </c>
      <c r="O2" s="28">
        <f>N2</f>
        <v>0.65</v>
      </c>
      <c r="P2" s="27">
        <v>0.81</v>
      </c>
      <c r="Q2" s="28">
        <f>P2</f>
        <v>0.81</v>
      </c>
      <c r="R2" s="27">
        <v>1.02</v>
      </c>
      <c r="S2" s="28">
        <f>R2</f>
        <v>1.02</v>
      </c>
    </row>
    <row r="3" spans="1:19" ht="27.6" customHeight="1" thickBot="1" x14ac:dyDescent="0.3">
      <c r="A3" s="19"/>
      <c r="B3" s="21" t="s">
        <v>9</v>
      </c>
      <c r="C3" s="23"/>
      <c r="D3" s="21" t="s">
        <v>10</v>
      </c>
      <c r="E3" s="22"/>
      <c r="F3" s="29" t="str">
        <f>CONCATENATE(VLOOKUP(F2,Coefficients!$A$8:$G$15,7,FALSE)," AWG")</f>
        <v>28 AWG</v>
      </c>
      <c r="G3" s="30" t="str">
        <f>CONCATENATE(VLOOKUP(G2,Coefficients!$A$8:$G$15,7,FALSE)," AWG")</f>
        <v>28 AWG</v>
      </c>
      <c r="H3" s="29" t="str">
        <f>CONCATENATE(VLOOKUP(H2,Coefficients!$A$8:$G$15,7,FALSE)," AWG")</f>
        <v>26 AWG</v>
      </c>
      <c r="I3" s="30" t="str">
        <f>CONCATENATE(VLOOKUP(I2,Coefficients!$A$8:$G$15,7,FALSE)," AWG")</f>
        <v>26 AWG</v>
      </c>
      <c r="J3" s="29" t="str">
        <f>CONCATENATE(VLOOKUP(J2,Coefficients!$A$8:$G$15,7,FALSE)," AWG")</f>
        <v>24 AWG</v>
      </c>
      <c r="K3" s="30" t="str">
        <f>CONCATENATE(VLOOKUP(K2,Coefficients!$A$8:$G$15,7,FALSE)," AWG")</f>
        <v>24 AWG</v>
      </c>
      <c r="L3" s="29" t="str">
        <f>CONCATENATE(VLOOKUP(L2,Coefficients!$A$8:$G$15,7,FALSE)," AWG")</f>
        <v>23 AWG</v>
      </c>
      <c r="M3" s="30" t="str">
        <f>CONCATENATE(VLOOKUP(M2,Coefficients!$A$8:$G$15,7,FALSE)," AWG")</f>
        <v>23 AWG</v>
      </c>
      <c r="N3" s="29" t="str">
        <f>CONCATENATE(VLOOKUP(N2,Coefficients!$A$8:$G$15,7,FALSE)," AWG")</f>
        <v>22 AWG</v>
      </c>
      <c r="O3" s="30" t="str">
        <f>CONCATENATE(VLOOKUP(O2,Coefficients!$A$8:$G$15,7,FALSE)," AWG")</f>
        <v>22 AWG</v>
      </c>
      <c r="P3" s="29" t="str">
        <f>CONCATENATE(VLOOKUP(P2,Coefficients!$A$8:$G$15,7,FALSE)," AWG")</f>
        <v>20 AWG</v>
      </c>
      <c r="Q3" s="30" t="str">
        <f>CONCATENATE(VLOOKUP(Q2,Coefficients!$A$8:$G$15,7,FALSE)," AWG")</f>
        <v>20 AWG</v>
      </c>
      <c r="R3" s="29" t="str">
        <f>CONCATENATE(VLOOKUP(R2,Coefficients!$A$8:$G$15,7,FALSE)," AWG")</f>
        <v>18 AWG</v>
      </c>
      <c r="S3" s="30" t="str">
        <f>CONCATENATE(VLOOKUP(S2,Coefficients!$A$8:$G$15,7,FALSE)," AWG")</f>
        <v>18 AWG</v>
      </c>
    </row>
    <row r="4" spans="1:19" ht="15.75" thickBot="1" x14ac:dyDescent="0.3">
      <c r="A4" s="20"/>
      <c r="B4" s="4" t="s">
        <v>11</v>
      </c>
      <c r="C4" s="4" t="s">
        <v>12</v>
      </c>
      <c r="D4" s="4" t="s">
        <v>11</v>
      </c>
      <c r="E4" s="31" t="s">
        <v>12</v>
      </c>
      <c r="F4" s="33" t="s">
        <v>11</v>
      </c>
      <c r="G4" s="34" t="s">
        <v>12</v>
      </c>
      <c r="H4" s="33" t="s">
        <v>11</v>
      </c>
      <c r="I4" s="34" t="s">
        <v>12</v>
      </c>
      <c r="J4" s="33" t="s">
        <v>11</v>
      </c>
      <c r="K4" s="34" t="s">
        <v>12</v>
      </c>
      <c r="L4" s="33" t="s">
        <v>11</v>
      </c>
      <c r="M4" s="34" t="s">
        <v>12</v>
      </c>
      <c r="N4" s="33" t="s">
        <v>11</v>
      </c>
      <c r="O4" s="34" t="s">
        <v>12</v>
      </c>
      <c r="P4" s="33" t="s">
        <v>11</v>
      </c>
      <c r="Q4" s="34" t="s">
        <v>12</v>
      </c>
      <c r="R4" s="33" t="s">
        <v>11</v>
      </c>
      <c r="S4" s="34" t="s">
        <v>12</v>
      </c>
    </row>
    <row r="5" spans="1:19" ht="15.75" thickBot="1" x14ac:dyDescent="0.3">
      <c r="A5" s="2">
        <v>1</v>
      </c>
      <c r="B5" s="6">
        <f t="shared" ref="B5:B19" si="0">($B$1/1000)^2*(SP1000_C1A*$A5+SP1000_C2A*SQRT($A5))</f>
        <v>0.71584938295599987</v>
      </c>
      <c r="C5" s="6">
        <f t="shared" ref="C5:C19" si="1">($B$1/1000)^2*(SP1000_C1C*$A5+SP1000_C2C*SQRT($A5))</f>
        <v>1.0706575231839999</v>
      </c>
      <c r="D5" s="6">
        <f t="shared" ref="D5:D19" si="2">($B$1/1000)^2*(SP400_C1A*$A5+SP400_C2A*SQRT($A5))</f>
        <v>2.2922857753999999</v>
      </c>
      <c r="E5" s="32">
        <f t="shared" ref="E5:E19" si="3">($B$1/1000)^2*(SP400_C1C*$A5+SP400_C2C*SQRT($A5))</f>
        <v>3.4284556990999997</v>
      </c>
      <c r="F5" s="35">
        <f>($B$1/1000)^2*(VLOOKUP(F$2,Coefficients!$A$8:$E$15,2,FALSE)*$A5+VLOOKUP(F$2,Coefficients!$A$8:$E$15,3,FALSE)*SQRT($A5))</f>
        <v>2.4785308780999999</v>
      </c>
      <c r="G5" s="36">
        <f>($B$1/1000)^2*(VLOOKUP(G$2,Coefficients!$A$8:$E$15,4,FALSE)*$A5+VLOOKUP(G$2,Coefficients!$A$8:$E$15,5,FALSE)*SQRT($A5))</f>
        <v>3.4284556990999997</v>
      </c>
      <c r="H5" s="35">
        <f>($B$1/1000)^2*(VLOOKUP(H$2,Coefficients!$A$8:$E$15,2,FALSE)*$A5+VLOOKUP(H$2,Coefficients!$A$8:$E$15,3,FALSE)*SQRT($A5))</f>
        <v>4.6546316228999993</v>
      </c>
      <c r="I5" s="36">
        <f>($B$1/1000)^2*(VLOOKUP(I$2,Coefficients!$A$8:$E$15,4,FALSE)*$A5+VLOOKUP(I$2,Coefficients!$A$8:$E$15,5,FALSE)*SQRT($A5))</f>
        <v>6.9611288719999989</v>
      </c>
      <c r="J5" s="35">
        <f>($B$1/1000)^2*(VLOOKUP(J$2,Coefficients!$A$8:$E$15,2,FALSE)*$A5+VLOOKUP(J$2,Coefficients!$A$8:$E$15,3,FALSE)*SQRT($A5))</f>
        <v>2.8622406679999997</v>
      </c>
      <c r="K5" s="36">
        <f>($B$1/1000)^2*(VLOOKUP(K$2,Coefficients!$A$8:$E$15,4,FALSE)*$A5+VLOOKUP(K$2,Coefficients!$A$8:$E$15,5,FALSE)*SQRT($A5))</f>
        <v>4.2823907415999996</v>
      </c>
      <c r="L5" s="35">
        <f>($B$1/1000)^2*(VLOOKUP(L$2,Coefficients!$A$8:$E$15,2,FALSE)*$A5+VLOOKUP(L$2,Coefficients!$A$8:$E$15,3,FALSE)*SQRT($A5))</f>
        <v>2.2922857753999999</v>
      </c>
      <c r="M5" s="36">
        <f>($B$1/1000)^2*(VLOOKUP(M$2,Coefficients!$A$8:$E$15,4,FALSE)*$A5+VLOOKUP(M$2,Coefficients!$A$8:$E$15,5,FALSE)*SQRT($A5))</f>
        <v>3.4284556990999997</v>
      </c>
      <c r="N5" s="35">
        <f>($B$1/1000)^2*(VLOOKUP(N$2,Coefficients!$A$8:$E$15,2,FALSE)*$A5+VLOOKUP(N$2,Coefficients!$A$8:$E$15,3,FALSE)*SQRT($A5))</f>
        <v>1.7629707110999997</v>
      </c>
      <c r="O5" s="36">
        <f>($B$1/1000)^2*(VLOOKUP(O$2,Coefficients!$A$8:$E$15,4,FALSE)*$A5+VLOOKUP(O$2,Coefficients!$A$8:$E$15,5,FALSE)*SQRT($A5))</f>
        <v>2.6356050610999997</v>
      </c>
      <c r="P5" s="35">
        <f>($B$1/1000)^2*(VLOOKUP(P$2,Coefficients!$A$8:$E$15,2,FALSE)*$A5+VLOOKUP(P$2,Coefficients!$A$8:$E$15,3,FALSE)*SQRT($A5))</f>
        <v>1.1351726273</v>
      </c>
      <c r="Q5" s="36">
        <f>($B$1/1000)^2*(VLOOKUP(Q$2,Coefficients!$A$8:$E$15,4,FALSE)*$A5+VLOOKUP(Q$2,Coefficients!$A$8:$E$15,5,FALSE)*SQRT($A5))</f>
        <v>1.6976477969000001</v>
      </c>
      <c r="R5" s="35">
        <f>($B$1/1000)^2*(VLOOKUP(R$2,Coefficients!$A$8:$E$15,2,FALSE)*$A5+VLOOKUP(R$2,Coefficients!$A$8:$E$15,3,FALSE)*SQRT($A5))</f>
        <v>0.71580949109999992</v>
      </c>
      <c r="S5" s="36">
        <f>($B$1/1000)^2*(VLOOKUP(S$2,Coefficients!$A$8:$E$15,4,FALSE)*$A5+VLOOKUP(S$2,Coefficients!$A$8:$E$15,5,FALSE)*SQRT($A5))</f>
        <v>1.0708470095</v>
      </c>
    </row>
    <row r="6" spans="1:19" ht="15.75" thickBot="1" x14ac:dyDescent="0.3">
      <c r="A6" s="2">
        <v>7</v>
      </c>
      <c r="B6" s="6">
        <f t="shared" si="0"/>
        <v>2.0105983634035702</v>
      </c>
      <c r="C6" s="6">
        <f t="shared" si="1"/>
        <v>2.9211932175948636</v>
      </c>
      <c r="D6" s="6">
        <f t="shared" si="2"/>
        <v>6.4382710782267418</v>
      </c>
      <c r="E6" s="32">
        <f t="shared" si="3"/>
        <v>9.3541877551979375</v>
      </c>
      <c r="F6" s="39">
        <f>($B$1/1000)^2*(VLOOKUP(F$2,Coefficients!$A$8:$E$15,2,FALSE)*$A6+VLOOKUP(F$2,Coefficients!$A$8:$E$15,3,FALSE)*SQRT($A6))</f>
        <v>7.7419867971267413</v>
      </c>
      <c r="G6" s="40">
        <f>($B$1/1000)^2*(VLOOKUP(G$2,Coefficients!$A$8:$E$15,4,FALSE)*$A6+VLOOKUP(G$2,Coefficients!$A$8:$E$15,5,FALSE)*SQRT($A6))</f>
        <v>9.3541877551979375</v>
      </c>
      <c r="H6" s="39">
        <f>($B$1/1000)^2*(VLOOKUP(H$2,Coefficients!$A$8:$E$15,2,FALSE)*$A6+VLOOKUP(H$2,Coefficients!$A$8:$E$15,3,FALSE)*SQRT($A6))</f>
        <v>13.073845494556332</v>
      </c>
      <c r="I6" s="40">
        <f>($B$1/1000)^2*(VLOOKUP(I$2,Coefficients!$A$8:$E$15,4,FALSE)*$A6+VLOOKUP(I$2,Coefficients!$A$8:$E$15,5,FALSE)*SQRT($A6))</f>
        <v>18.992793981422423</v>
      </c>
      <c r="J6" s="39">
        <f>($B$1/1000)^2*(VLOOKUP(J$2,Coefficients!$A$8:$E$15,2,FALSE)*$A6+VLOOKUP(J$2,Coefficients!$A$8:$E$15,3,FALSE)*SQRT($A6))</f>
        <v>8.0395932282277389</v>
      </c>
      <c r="K6" s="40">
        <f>($B$1/1000)^2*(VLOOKUP(K$2,Coefficients!$A$8:$E$15,4,FALSE)*$A6+VLOOKUP(K$2,Coefficients!$A$8:$E$15,5,FALSE)*SQRT($A6))</f>
        <v>11.684052757266736</v>
      </c>
      <c r="L6" s="39">
        <f>($B$1/1000)^2*(VLOOKUP(L$2,Coefficients!$A$8:$E$15,2,FALSE)*$A6+VLOOKUP(L$2,Coefficients!$A$8:$E$15,3,FALSE)*SQRT($A6))</f>
        <v>6.4382710782267418</v>
      </c>
      <c r="M6" s="40">
        <f>($B$1/1000)^2*(VLOOKUP(M$2,Coefficients!$A$8:$E$15,4,FALSE)*$A6+VLOOKUP(M$2,Coefficients!$A$8:$E$15,5,FALSE)*SQRT($A6))</f>
        <v>9.3541877551979375</v>
      </c>
      <c r="N6" s="39">
        <f>($B$1/1000)^2*(VLOOKUP(N$2,Coefficients!$A$8:$E$15,2,FALSE)*$A6+VLOOKUP(N$2,Coefficients!$A$8:$E$15,3,FALSE)*SQRT($A6))</f>
        <v>4.9520711411807241</v>
      </c>
      <c r="O6" s="40">
        <f>($B$1/1000)^2*(VLOOKUP(O$2,Coefficients!$A$8:$E$15,4,FALSE)*$A6+VLOOKUP(O$2,Coefficients!$A$8:$E$15,5,FALSE)*SQRT($A6))</f>
        <v>7.1913649920983396</v>
      </c>
      <c r="P6" s="39">
        <f>($B$1/1000)^2*(VLOOKUP(P$2,Coefficients!$A$8:$E$15,2,FALSE)*$A6+VLOOKUP(P$2,Coefficients!$A$8:$E$15,3,FALSE)*SQRT($A6))</f>
        <v>3.1879397200062609</v>
      </c>
      <c r="Q6" s="40">
        <f>($B$1/1000)^2*(VLOOKUP(Q$2,Coefficients!$A$8:$E$15,4,FALSE)*$A6+VLOOKUP(Q$2,Coefficients!$A$8:$E$15,5,FALSE)*SQRT($A6))</f>
        <v>4.6315987528593938</v>
      </c>
      <c r="R6" s="39">
        <f>($B$1/1000)^2*(VLOOKUP(R$2,Coefficients!$A$8:$E$15,2,FALSE)*$A6+VLOOKUP(R$2,Coefficients!$A$8:$E$15,3,FALSE)*SQRT($A6))</f>
        <v>2.0100151470536169</v>
      </c>
      <c r="S6" s="40">
        <f>($B$1/1000)^2*(VLOOKUP(S$2,Coefficients!$A$8:$E$15,4,FALSE)*$A6+VLOOKUP(S$2,Coefficients!$A$8:$E$15,5,FALSE)*SQRT($A6))</f>
        <v>2.922215648448911</v>
      </c>
    </row>
    <row r="7" spans="1:19" ht="15.75" thickBot="1" x14ac:dyDescent="0.3">
      <c r="A7" s="2">
        <v>19</v>
      </c>
      <c r="B7" s="6">
        <f t="shared" si="0"/>
        <v>3.5125118758109251</v>
      </c>
      <c r="C7" s="6">
        <f t="shared" si="1"/>
        <v>4.9644668708162172</v>
      </c>
      <c r="D7" s="6">
        <f t="shared" si="2"/>
        <v>11.247572538989679</v>
      </c>
      <c r="E7" s="32">
        <f t="shared" si="3"/>
        <v>15.897040933543702</v>
      </c>
      <c r="F7" s="35">
        <f>($B$1/1000)^2*(VLOOKUP(F$2,Coefficients!$A$8:$E$15,2,FALSE)*$A7+VLOOKUP(F$2,Coefficients!$A$8:$E$15,3,FALSE)*SQRT($A7))</f>
        <v>14.78622949028968</v>
      </c>
      <c r="G7" s="36">
        <f>($B$1/1000)^2*(VLOOKUP(G$2,Coefficients!$A$8:$E$15,4,FALSE)*$A7+VLOOKUP(G$2,Coefficients!$A$8:$E$15,5,FALSE)*SQRT($A7))</f>
        <v>15.897040933543702</v>
      </c>
      <c r="H7" s="35">
        <f>($B$1/1000)^2*(VLOOKUP(H$2,Coefficients!$A$8:$E$15,2,FALSE)*$A7+VLOOKUP(H$2,Coefficients!$A$8:$E$15,3,FALSE)*SQRT($A7))</f>
        <v>22.840684025023446</v>
      </c>
      <c r="I7" s="36">
        <f>($B$1/1000)^2*(VLOOKUP(I$2,Coefficients!$A$8:$E$15,4,FALSE)*$A7+VLOOKUP(I$2,Coefficients!$A$8:$E$15,5,FALSE)*SQRT($A7))</f>
        <v>32.277558338283988</v>
      </c>
      <c r="J7" s="35">
        <f>($B$1/1000)^2*(VLOOKUP(J$2,Coefficients!$A$8:$E$15,2,FALSE)*$A7+VLOOKUP(J$2,Coefficients!$A$8:$E$15,3,FALSE)*SQRT($A7))</f>
        <v>14.045880941785983</v>
      </c>
      <c r="K7" s="36">
        <f>($B$1/1000)^2*(VLOOKUP(K$2,Coefficients!$A$8:$E$15,4,FALSE)*$A7+VLOOKUP(K$2,Coefficients!$A$8:$E$15,5,FALSE)*SQRT($A7))</f>
        <v>19.856532145503511</v>
      </c>
      <c r="L7" s="35">
        <f>($B$1/1000)^2*(VLOOKUP(L$2,Coefficients!$A$8:$E$15,2,FALSE)*$A7+VLOOKUP(L$2,Coefficients!$A$8:$E$15,3,FALSE)*SQRT($A7))</f>
        <v>11.247572538989679</v>
      </c>
      <c r="M7" s="36">
        <f>($B$1/1000)^2*(VLOOKUP(M$2,Coefficients!$A$8:$E$15,4,FALSE)*$A7+VLOOKUP(M$2,Coefficients!$A$8:$E$15,5,FALSE)*SQRT($A7))</f>
        <v>15.897040933543702</v>
      </c>
      <c r="N7" s="35">
        <f>($B$1/1000)^2*(VLOOKUP(N$2,Coefficients!$A$8:$E$15,2,FALSE)*$A7+VLOOKUP(N$2,Coefficients!$A$8:$E$15,3,FALSE)*SQRT($A7))</f>
        <v>8.6519616962432941</v>
      </c>
      <c r="O7" s="36">
        <f>($B$1/1000)^2*(VLOOKUP(O$2,Coefficients!$A$8:$E$15,4,FALSE)*$A7+VLOOKUP(O$2,Coefficients!$A$8:$E$15,5,FALSE)*SQRT($A7))</f>
        <v>12.222062364545305</v>
      </c>
      <c r="P7" s="35">
        <f>($B$1/1000)^2*(VLOOKUP(P$2,Coefficients!$A$8:$E$15,2,FALSE)*$A7+VLOOKUP(P$2,Coefficients!$A$8:$E$15,3,FALSE)*SQRT($A7))</f>
        <v>5.5686672543390925</v>
      </c>
      <c r="Q7" s="36">
        <f>($B$1/1000)^2*(VLOOKUP(Q$2,Coefficients!$A$8:$E$15,4,FALSE)*$A7+VLOOKUP(Q$2,Coefficients!$A$8:$E$15,5,FALSE)*SQRT($A7))</f>
        <v>7.8707741237760516</v>
      </c>
      <c r="R7" s="35">
        <f>($B$1/1000)^2*(VLOOKUP(R$2,Coefficients!$A$8:$E$15,2,FALSE)*$A7+VLOOKUP(R$2,Coefficients!$A$8:$E$15,3,FALSE)*SQRT($A7))</f>
        <v>3.5107318243306298</v>
      </c>
      <c r="S7" s="36">
        <f>($B$1/1000)^2*(VLOOKUP(S$2,Coefficients!$A$8:$E$15,4,FALSE)*$A7+VLOOKUP(S$2,Coefficients!$A$8:$E$15,5,FALSE)*SQRT($A7))</f>
        <v>4.9670450046039232</v>
      </c>
    </row>
    <row r="8" spans="1:19" ht="15.75" thickBot="1" x14ac:dyDescent="0.3">
      <c r="A8" s="2">
        <v>24</v>
      </c>
      <c r="B8" s="6">
        <f t="shared" si="0"/>
        <v>4.0185977616724387</v>
      </c>
      <c r="C8" s="6">
        <f t="shared" si="1"/>
        <v>5.6333555860713567</v>
      </c>
      <c r="D8" s="6">
        <f t="shared" si="2"/>
        <v>12.868107582342056</v>
      </c>
      <c r="E8" s="32">
        <f t="shared" si="3"/>
        <v>18.038906116511903</v>
      </c>
      <c r="F8" s="39">
        <f>($B$1/1000)^2*(VLOOKUP(F$2,Coefficients!$A$8:$E$15,2,FALSE)*$A8+VLOOKUP(F$2,Coefficients!$A$8:$E$15,3,FALSE)*SQRT($A8))</f>
        <v>17.337990047142057</v>
      </c>
      <c r="G8" s="40">
        <f>($B$1/1000)^2*(VLOOKUP(G$2,Coefficients!$A$8:$E$15,4,FALSE)*$A8+VLOOKUP(G$2,Coefficients!$A$8:$E$15,5,FALSE)*SQRT($A8))</f>
        <v>18.038906116511903</v>
      </c>
      <c r="H8" s="39">
        <f>($B$1/1000)^2*(VLOOKUP(H$2,Coefficients!$A$8:$E$15,2,FALSE)*$A8+VLOOKUP(H$2,Coefficients!$A$8:$E$15,3,FALSE)*SQRT($A8))</f>
        <v>26.131823812896585</v>
      </c>
      <c r="I8" s="40">
        <f>($B$1/1000)^2*(VLOOKUP(I$2,Coefficients!$A$8:$E$15,4,FALSE)*$A8+VLOOKUP(I$2,Coefficients!$A$8:$E$15,5,FALSE)*SQRT($A8))</f>
        <v>36.626470257198299</v>
      </c>
      <c r="J8" s="39">
        <f>($B$1/1000)^2*(VLOOKUP(J$2,Coefficients!$A$8:$E$15,2,FALSE)*$A8+VLOOKUP(J$2,Coefficients!$A$8:$E$15,3,FALSE)*SQRT($A8))</f>
        <v>16.069866557288105</v>
      </c>
      <c r="K8" s="40">
        <f>($B$1/1000)^2*(VLOOKUP(K$2,Coefficients!$A$8:$E$15,4,FALSE)*$A8+VLOOKUP(K$2,Coefficients!$A$8:$E$15,5,FALSE)*SQRT($A8))</f>
        <v>22.531868780400412</v>
      </c>
      <c r="L8" s="39">
        <f>($B$1/1000)^2*(VLOOKUP(L$2,Coefficients!$A$8:$E$15,2,FALSE)*$A8+VLOOKUP(L$2,Coefficients!$A$8:$E$15,3,FALSE)*SQRT($A8))</f>
        <v>12.868107582342056</v>
      </c>
      <c r="M8" s="40">
        <f>($B$1/1000)^2*(VLOOKUP(M$2,Coefficients!$A$8:$E$15,4,FALSE)*$A8+VLOOKUP(M$2,Coefficients!$A$8:$E$15,5,FALSE)*SQRT($A8))</f>
        <v>18.038906116511903</v>
      </c>
      <c r="N8" s="39">
        <f>($B$1/1000)^2*(VLOOKUP(N$2,Coefficients!$A$8:$E$15,2,FALSE)*$A8+VLOOKUP(N$2,Coefficients!$A$8:$E$15,3,FALSE)*SQRT($A8))</f>
        <v>9.8987787057765466</v>
      </c>
      <c r="O8" s="40">
        <f>($B$1/1000)^2*(VLOOKUP(O$2,Coefficients!$A$8:$E$15,4,FALSE)*$A8+VLOOKUP(O$2,Coefficients!$A$8:$E$15,5,FALSE)*SQRT($A8))</f>
        <v>13.869006420901144</v>
      </c>
      <c r="P8" s="39">
        <f>($B$1/1000)^2*(VLOOKUP(P$2,Coefficients!$A$8:$E$15,2,FALSE)*$A8+VLOOKUP(P$2,Coefficients!$A$8:$E$15,3,FALSE)*SQRT($A8))</f>
        <v>6.3707860210224219</v>
      </c>
      <c r="Q8" s="40">
        <f>($B$1/1000)^2*(VLOOKUP(Q$2,Coefficients!$A$8:$E$15,4,FALSE)*$A8+VLOOKUP(Q$2,Coefficients!$A$8:$E$15,5,FALSE)*SQRT($A8))</f>
        <v>8.9310842033307285</v>
      </c>
      <c r="R8" s="39">
        <f>($B$1/1000)^2*(VLOOKUP(R$2,Coefficients!$A$8:$E$15,2,FALSE)*$A8+VLOOKUP(R$2,Coefficients!$A$8:$E$15,3,FALSE)*SQRT($A8))</f>
        <v>4.0163069005987611</v>
      </c>
      <c r="S8" s="40">
        <f>($B$1/1000)^2*(VLOOKUP(S$2,Coefficients!$A$8:$E$15,4,FALSE)*$A8+VLOOKUP(S$2,Coefficients!$A$8:$E$15,5,FALSE)*SQRT($A8))</f>
        <v>5.636569801125682</v>
      </c>
    </row>
    <row r="9" spans="1:19" ht="15.75" thickBot="1" x14ac:dyDescent="0.3">
      <c r="A9" s="41">
        <v>37</v>
      </c>
      <c r="B9" s="42">
        <f t="shared" si="0"/>
        <v>5.1825336329490757</v>
      </c>
      <c r="C9" s="42">
        <f t="shared" si="1"/>
        <v>7.1409452441931665</v>
      </c>
      <c r="D9" s="42">
        <f t="shared" si="2"/>
        <v>16.595123891215888</v>
      </c>
      <c r="E9" s="43">
        <f t="shared" si="3"/>
        <v>22.866377501400599</v>
      </c>
      <c r="F9" s="44">
        <f>($B$1/1000)^2*(VLOOKUP(F$2,Coefficients!$A$8:$E$15,2,FALSE)*$A9+VLOOKUP(F$2,Coefficients!$A$8:$E$15,3,FALSE)*SQRT($A9))</f>
        <v>23.486192691115885</v>
      </c>
      <c r="G9" s="45">
        <f>($B$1/1000)^2*(VLOOKUP(G$2,Coefficients!$A$8:$E$15,4,FALSE)*$A9+VLOOKUP(G$2,Coefficients!$A$8:$E$15,5,FALSE)*SQRT($A9))</f>
        <v>22.866377501400599</v>
      </c>
      <c r="H9" s="44">
        <f>($B$1/1000)^2*(VLOOKUP(H$2,Coefficients!$A$8:$E$15,2,FALSE)*$A9+VLOOKUP(H$2,Coefficients!$A$8:$E$15,3,FALSE)*SQRT($A9))</f>
        <v>33.701199100344461</v>
      </c>
      <c r="I9" s="45">
        <f>($B$1/1000)^2*(VLOOKUP(I$2,Coefficients!$A$8:$E$15,4,FALSE)*$A9+VLOOKUP(I$2,Coefficients!$A$8:$E$15,5,FALSE)*SQRT($A9))</f>
        <v>46.428352446687121</v>
      </c>
      <c r="J9" s="44">
        <f>($B$1/1000)^2*(VLOOKUP(J$2,Coefficients!$A$8:$E$15,2,FALSE)*$A9+VLOOKUP(J$2,Coefficients!$A$8:$E$15,3,FALSE)*SQRT($A9))</f>
        <v>20.724947622852604</v>
      </c>
      <c r="K9" s="45">
        <f>($B$1/1000)^2*(VLOOKUP(K$2,Coefficients!$A$8:$E$15,4,FALSE)*$A9+VLOOKUP(K$2,Coefficients!$A$8:$E$15,5,FALSE)*SQRT($A9))</f>
        <v>28.561708387658495</v>
      </c>
      <c r="L9" s="44">
        <f>($B$1/1000)^2*(VLOOKUP(L$2,Coefficients!$A$8:$E$15,2,FALSE)*$A9+VLOOKUP(L$2,Coefficients!$A$8:$E$15,3,FALSE)*SQRT($A9))</f>
        <v>16.595123891215888</v>
      </c>
      <c r="M9" s="45">
        <f>($B$1/1000)^2*(VLOOKUP(M$2,Coefficients!$A$8:$E$15,4,FALSE)*$A9+VLOOKUP(M$2,Coefficients!$A$8:$E$15,5,FALSE)*SQRT($A9))</f>
        <v>22.866377501400599</v>
      </c>
      <c r="N9" s="44">
        <f>($B$1/1000)^2*(VLOOKUP(N$2,Coefficients!$A$8:$E$15,2,FALSE)*$A9+VLOOKUP(N$2,Coefficients!$A$8:$E$15,3,FALSE)*SQRT($A9))</f>
        <v>12.766461471246499</v>
      </c>
      <c r="O9" s="45">
        <f>($B$1/1000)^2*(VLOOKUP(O$2,Coefficients!$A$8:$E$15,4,FALSE)*$A9+VLOOKUP(O$2,Coefficients!$A$8:$E$15,5,FALSE)*SQRT($A9))</f>
        <v>17.581150604053985</v>
      </c>
      <c r="P9" s="44">
        <f>($B$1/1000)^2*(VLOOKUP(P$2,Coefficients!$A$8:$E$15,2,FALSE)*$A9+VLOOKUP(P$2,Coefficients!$A$8:$E$15,3,FALSE)*SQRT($A9))</f>
        <v>8.2154156318859695</v>
      </c>
      <c r="Q9" s="45">
        <f>($B$1/1000)^2*(VLOOKUP(Q$2,Coefficients!$A$8:$E$15,4,FALSE)*$A9+VLOOKUP(Q$2,Coefficients!$A$8:$E$15,5,FALSE)*SQRT($A9))</f>
        <v>11.320773609080577</v>
      </c>
      <c r="R9" s="44">
        <f>($B$1/1000)^2*(VLOOKUP(R$2,Coefficients!$A$8:$E$15,2,FALSE)*$A9+VLOOKUP(R$2,Coefficients!$A$8:$E$15,3,FALSE)*SQRT($A9))</f>
        <v>5.1788992788032209</v>
      </c>
      <c r="S9" s="45">
        <f>($B$1/1000)^2*(VLOOKUP(S$2,Coefficients!$A$8:$E$15,4,FALSE)*$A9+VLOOKUP(S$2,Coefficients!$A$8:$E$15,5,FALSE)*SQRT($A9))</f>
        <v>7.1457978824113138</v>
      </c>
    </row>
    <row r="10" spans="1:19" ht="15.75" thickBot="1" x14ac:dyDescent="0.3">
      <c r="A10" s="2">
        <v>48</v>
      </c>
      <c r="B10" s="6">
        <f t="shared" si="0"/>
        <v>6.0597558882974942</v>
      </c>
      <c r="C10" s="6">
        <f t="shared" si="1"/>
        <v>8.2525130987645117</v>
      </c>
      <c r="D10" s="6">
        <f t="shared" si="2"/>
        <v>19.404046648998975</v>
      </c>
      <c r="E10" s="32">
        <f t="shared" si="3"/>
        <v>26.42572711702465</v>
      </c>
      <c r="F10" s="35">
        <f>($B$1/1000)^2*(VLOOKUP(F$2,Coefficients!$A$8:$E$15,2,FALSE)*$A10+VLOOKUP(F$2,Coefficients!$A$8:$E$15,3,FALSE)*SQRT($A10))</f>
        <v>28.343811578598974</v>
      </c>
      <c r="G10" s="36">
        <f>($B$1/1000)^2*(VLOOKUP(G$2,Coefficients!$A$8:$E$15,4,FALSE)*$A10+VLOOKUP(G$2,Coefficients!$A$8:$E$15,5,FALSE)*SQRT($A10))</f>
        <v>26.42572711702465</v>
      </c>
      <c r="H10" s="35">
        <f>($B$1/1000)^2*(VLOOKUP(H$2,Coefficients!$A$8:$E$15,2,FALSE)*$A10+VLOOKUP(H$2,Coefficients!$A$8:$E$15,3,FALSE)*SQRT($A10))</f>
        <v>39.406125792249441</v>
      </c>
      <c r="I10" s="36">
        <f>($B$1/1000)^2*(VLOOKUP(I$2,Coefficients!$A$8:$E$15,4,FALSE)*$A10+VLOOKUP(I$2,Coefficients!$A$8:$E$15,5,FALSE)*SQRT($A10))</f>
        <v>53.655415582801567</v>
      </c>
      <c r="J10" s="35">
        <f>($B$1/1000)^2*(VLOOKUP(J$2,Coefficients!$A$8:$E$15,2,FALSE)*$A10+VLOOKUP(J$2,Coefficients!$A$8:$E$15,3,FALSE)*SQRT($A10))</f>
        <v>24.233466210811148</v>
      </c>
      <c r="K10" s="36">
        <f>($B$1/1000)^2*(VLOOKUP(K$2,Coefficients!$A$8:$E$15,4,FALSE)*$A10+VLOOKUP(K$2,Coefficients!$A$8:$E$15,5,FALSE)*SQRT($A10))</f>
        <v>33.007574906643242</v>
      </c>
      <c r="L10" s="35">
        <f>($B$1/1000)^2*(VLOOKUP(L$2,Coefficients!$A$8:$E$15,2,FALSE)*$A10+VLOOKUP(L$2,Coefficients!$A$8:$E$15,3,FALSE)*SQRT($A10))</f>
        <v>19.404046648998975</v>
      </c>
      <c r="M10" s="36">
        <f>($B$1/1000)^2*(VLOOKUP(M$2,Coefficients!$A$8:$E$15,4,FALSE)*$A10+VLOOKUP(M$2,Coefficients!$A$8:$E$15,5,FALSE)*SQRT($A10))</f>
        <v>26.42572711702465</v>
      </c>
      <c r="N10" s="35">
        <f>($B$1/1000)^2*(VLOOKUP(N$2,Coefficients!$A$8:$E$15,2,FALSE)*$A10+VLOOKUP(N$2,Coefficients!$A$8:$E$15,3,FALSE)*SQRT($A10))</f>
        <v>14.927869398247662</v>
      </c>
      <c r="O10" s="36">
        <f>($B$1/1000)^2*(VLOOKUP(O$2,Coefficients!$A$8:$E$15,4,FALSE)*$A10+VLOOKUP(O$2,Coefficients!$A$8:$E$15,5,FALSE)*SQRT($A10))</f>
        <v>20.318285439807386</v>
      </c>
      <c r="P10" s="35">
        <f>($B$1/1000)^2*(VLOOKUP(P$2,Coefficients!$A$8:$E$15,2,FALSE)*$A10+VLOOKUP(P$2,Coefficients!$A$8:$E$15,3,FALSE)*SQRT($A10))</f>
        <v>9.605538753429256</v>
      </c>
      <c r="Q10" s="36">
        <f>($B$1/1000)^2*(VLOOKUP(Q$2,Coefficients!$A$8:$E$15,4,FALSE)*$A10+VLOOKUP(Q$2,Coefficients!$A$8:$E$15,5,FALSE)*SQRT($A10))</f>
        <v>13.082633301036967</v>
      </c>
      <c r="R10" s="35">
        <f>($B$1/1000)^2*(VLOOKUP(R$2,Coefficients!$A$8:$E$15,2,FALSE)*$A10+VLOOKUP(R$2,Coefficients!$A$8:$E$15,3,FALSE)*SQRT($A10))</f>
        <v>6.0549738263552948</v>
      </c>
      <c r="S10" s="36">
        <f>($B$1/1000)^2*(VLOOKUP(S$2,Coefficients!$A$8:$E$15,4,FALSE)*$A10+VLOOKUP(S$2,Coefficients!$A$8:$E$15,5,FALSE)*SQRT($A10))</f>
        <v>8.2587411890783144</v>
      </c>
    </row>
    <row r="11" spans="1:19" ht="15.75" thickBot="1" x14ac:dyDescent="0.3">
      <c r="A11" s="2">
        <v>52</v>
      </c>
      <c r="B11" s="6">
        <f t="shared" si="0"/>
        <v>6.3618405856682756</v>
      </c>
      <c r="C11" s="6">
        <f t="shared" si="1"/>
        <v>8.6309510866715993</v>
      </c>
      <c r="D11" s="6">
        <f t="shared" si="2"/>
        <v>20.371339134432723</v>
      </c>
      <c r="E11" s="32">
        <f t="shared" si="3"/>
        <v>27.637519991155425</v>
      </c>
      <c r="F11" s="37">
        <f>($B$1/1000)^2*(VLOOKUP(F$2,Coefficients!$A$8:$E$15,2,FALSE)*$A11+VLOOKUP(F$2,Coefficients!$A$8:$E$15,3,FALSE)*SQRT($A11))</f>
        <v>30.056084474832726</v>
      </c>
      <c r="G11" s="38">
        <f>($B$1/1000)^2*(VLOOKUP(G$2,Coefficients!$A$8:$E$15,4,FALSE)*$A11+VLOOKUP(G$2,Coefficients!$A$8:$E$15,5,FALSE)*SQRT($A11))</f>
        <v>27.637519991155425</v>
      </c>
      <c r="H11" s="37">
        <f>($B$1/1000)^2*(VLOOKUP(H$2,Coefficients!$A$8:$E$15,2,FALSE)*$A11+VLOOKUP(H$2,Coefficients!$A$8:$E$15,3,FALSE)*SQRT($A11))</f>
        <v>41.370725100515266</v>
      </c>
      <c r="I11" s="38">
        <f>($B$1/1000)^2*(VLOOKUP(I$2,Coefficients!$A$8:$E$15,4,FALSE)*$A11+VLOOKUP(I$2,Coefficients!$A$8:$E$15,5,FALSE)*SQRT($A11))</f>
        <v>56.115898485853144</v>
      </c>
      <c r="J11" s="37">
        <f>($B$1/1000)^2*(VLOOKUP(J$2,Coefficients!$A$8:$E$15,2,FALSE)*$A11+VLOOKUP(J$2,Coefficients!$A$8:$E$15,3,FALSE)*SQRT($A11))</f>
        <v>25.441700147371936</v>
      </c>
      <c r="K11" s="38">
        <f>($B$1/1000)^2*(VLOOKUP(K$2,Coefficients!$A$8:$E$15,4,FALSE)*$A11+VLOOKUP(K$2,Coefficients!$A$8:$E$15,5,FALSE)*SQRT($A11))</f>
        <v>34.521185004975301</v>
      </c>
      <c r="L11" s="37">
        <f>($B$1/1000)^2*(VLOOKUP(L$2,Coefficients!$A$8:$E$15,2,FALSE)*$A11+VLOOKUP(L$2,Coefficients!$A$8:$E$15,3,FALSE)*SQRT($A11))</f>
        <v>20.371339134432723</v>
      </c>
      <c r="M11" s="38">
        <f>($B$1/1000)^2*(VLOOKUP(M$2,Coefficients!$A$8:$E$15,4,FALSE)*$A11+VLOOKUP(M$2,Coefficients!$A$8:$E$15,5,FALSE)*SQRT($A11))</f>
        <v>27.637519991155425</v>
      </c>
      <c r="N11" s="37">
        <f>($B$1/1000)^2*(VLOOKUP(N$2,Coefficients!$A$8:$E$15,2,FALSE)*$A11+VLOOKUP(N$2,Coefficients!$A$8:$E$15,3,FALSE)*SQRT($A11))</f>
        <v>15.672204751842298</v>
      </c>
      <c r="O11" s="38">
        <f>($B$1/1000)^2*(VLOOKUP(O$2,Coefficients!$A$8:$E$15,4,FALSE)*$A11+VLOOKUP(O$2,Coefficients!$A$8:$E$15,5,FALSE)*SQRT($A11))</f>
        <v>21.250175640179815</v>
      </c>
      <c r="P11" s="37">
        <f>($B$1/1000)^2*(VLOOKUP(P$2,Coefficients!$A$8:$E$15,2,FALSE)*$A11+VLOOKUP(P$2,Coefficients!$A$8:$E$15,3,FALSE)*SQRT($A11))</f>
        <v>10.084227991368614</v>
      </c>
      <c r="Q11" s="38">
        <f>($B$1/1000)^2*(VLOOKUP(Q$2,Coefficients!$A$8:$E$15,4,FALSE)*$A11+VLOOKUP(Q$2,Coefficients!$A$8:$E$15,5,FALSE)*SQRT($A11))</f>
        <v>13.682449108299052</v>
      </c>
      <c r="R11" s="37">
        <f>($B$1/1000)^2*(VLOOKUP(R$2,Coefficients!$A$8:$E$15,2,FALSE)*$A11+VLOOKUP(R$2,Coefficients!$A$8:$E$15,3,FALSE)*SQRT($A11))</f>
        <v>6.3566394627232601</v>
      </c>
      <c r="S11" s="38">
        <f>($B$1/1000)^2*(VLOOKUP(S$2,Coefficients!$A$8:$E$15,4,FALSE)*$A11+VLOOKUP(S$2,Coefficients!$A$8:$E$15,5,FALSE)*SQRT($A11))</f>
        <v>8.6376776286705841</v>
      </c>
    </row>
    <row r="12" spans="1:19" ht="15.75" thickBot="1" x14ac:dyDescent="0.3">
      <c r="A12" s="2">
        <v>61</v>
      </c>
      <c r="B12" s="6">
        <f t="shared" si="0"/>
        <v>7.0157765346261218</v>
      </c>
      <c r="C12" s="6">
        <f t="shared" si="1"/>
        <v>9.4431789634329437</v>
      </c>
      <c r="D12" s="6">
        <f t="shared" si="2"/>
        <v>22.465275634703353</v>
      </c>
      <c r="E12" s="32">
        <f t="shared" si="3"/>
        <v>30.238343022867486</v>
      </c>
      <c r="F12" s="37">
        <f>($B$1/1000)^2*(VLOOKUP(F$2,Coefficients!$A$8:$E$15,2,FALSE)*$A12+VLOOKUP(F$2,Coefficients!$A$8:$E$15,3,FALSE)*SQRT($A12))</f>
        <v>33.826226899403352</v>
      </c>
      <c r="G12" s="38">
        <f>($B$1/1000)^2*(VLOOKUP(G$2,Coefficients!$A$8:$E$15,4,FALSE)*$A12+VLOOKUP(G$2,Coefficients!$A$8:$E$15,5,FALSE)*SQRT($A12))</f>
        <v>30.238343022867486</v>
      </c>
      <c r="H12" s="37">
        <f>($B$1/1000)^2*(VLOOKUP(H$2,Coefficients!$A$8:$E$15,2,FALSE)*$A12+VLOOKUP(H$2,Coefficients!$A$8:$E$15,3,FALSE)*SQRT($A12))</f>
        <v>45.623614277736309</v>
      </c>
      <c r="I12" s="38">
        <f>($B$1/1000)^2*(VLOOKUP(I$2,Coefficients!$A$8:$E$15,4,FALSE)*$A12+VLOOKUP(I$2,Coefficients!$A$8:$E$15,5,FALSE)*SQRT($A12))</f>
        <v>61.396742429735468</v>
      </c>
      <c r="J12" s="37">
        <f>($B$1/1000)^2*(VLOOKUP(J$2,Coefficients!$A$8:$E$15,2,FALSE)*$A12+VLOOKUP(J$2,Coefficients!$A$8:$E$15,3,FALSE)*SQRT($A12))</f>
        <v>28.057253499988931</v>
      </c>
      <c r="K12" s="38">
        <f>($B$1/1000)^2*(VLOOKUP(K$2,Coefficients!$A$8:$E$15,4,FALSE)*$A12+VLOOKUP(K$2,Coefficients!$A$8:$E$15,5,FALSE)*SQRT($A12))</f>
        <v>37.769785542669098</v>
      </c>
      <c r="L12" s="37">
        <f>($B$1/1000)^2*(VLOOKUP(L$2,Coefficients!$A$8:$E$15,2,FALSE)*$A12+VLOOKUP(L$2,Coefficients!$A$8:$E$15,3,FALSE)*SQRT($A12))</f>
        <v>22.465275634703353</v>
      </c>
      <c r="M12" s="38">
        <f>($B$1/1000)^2*(VLOOKUP(M$2,Coefficients!$A$8:$E$15,4,FALSE)*$A12+VLOOKUP(M$2,Coefficients!$A$8:$E$15,5,FALSE)*SQRT($A12))</f>
        <v>30.238343022867486</v>
      </c>
      <c r="N12" s="37">
        <f>($B$1/1000)^2*(VLOOKUP(N$2,Coefficients!$A$8:$E$15,2,FALSE)*$A12+VLOOKUP(N$2,Coefficients!$A$8:$E$15,3,FALSE)*SQRT($A12))</f>
        <v>17.283535381628209</v>
      </c>
      <c r="O12" s="38">
        <f>($B$1/1000)^2*(VLOOKUP(O$2,Coefficients!$A$8:$E$15,4,FALSE)*$A12+VLOOKUP(O$2,Coefficients!$A$8:$E$15,5,FALSE)*SQRT($A12))</f>
        <v>23.250292386658845</v>
      </c>
      <c r="P12" s="37">
        <f>($B$1/1000)^2*(VLOOKUP(P$2,Coefficients!$A$8:$E$15,2,FALSE)*$A12+VLOOKUP(P$2,Coefficients!$A$8:$E$15,3,FALSE)*SQRT($A12))</f>
        <v>11.120434371360409</v>
      </c>
      <c r="Q12" s="38">
        <f>($B$1/1000)^2*(VLOOKUP(Q$2,Coefficients!$A$8:$E$15,4,FALSE)*$A12+VLOOKUP(Q$2,Coefficients!$A$8:$E$15,5,FALSE)*SQRT($A12))</f>
        <v>14.969784930654399</v>
      </c>
      <c r="R12" s="37">
        <f>($B$1/1000)^2*(VLOOKUP(R$2,Coefficients!$A$8:$E$15,2,FALSE)*$A12+VLOOKUP(R$2,Coefficients!$A$8:$E$15,3,FALSE)*SQRT($A12))</f>
        <v>7.009629915154064</v>
      </c>
      <c r="S12" s="38">
        <f>($B$1/1000)^2*(VLOOKUP(S$2,Coefficients!$A$8:$E$15,4,FALSE)*$A12+VLOOKUP(S$2,Coefficients!$A$8:$E$15,5,FALSE)*SQRT($A12))</f>
        <v>9.4510244124528846</v>
      </c>
    </row>
    <row r="13" spans="1:19" ht="15.75" thickBot="1" x14ac:dyDescent="0.3">
      <c r="A13" s="2">
        <v>64</v>
      </c>
      <c r="B13" s="6">
        <f t="shared" si="0"/>
        <v>7.2268884166719989</v>
      </c>
      <c r="C13" s="6">
        <f t="shared" si="1"/>
        <v>9.7034546208639991</v>
      </c>
      <c r="D13" s="6">
        <f t="shared" si="2"/>
        <v>23.141265665600002</v>
      </c>
      <c r="E13" s="32">
        <f t="shared" si="3"/>
        <v>31.0717666384</v>
      </c>
      <c r="F13" s="37">
        <f>($B$1/1000)^2*(VLOOKUP(F$2,Coefficients!$A$8:$E$15,2,FALSE)*$A13+VLOOKUP(F$2,Coefficients!$A$8:$E$15,3,FALSE)*SQRT($A13))</f>
        <v>35.060952238399999</v>
      </c>
      <c r="G13" s="38">
        <f>($B$1/1000)^2*(VLOOKUP(G$2,Coefficients!$A$8:$E$15,4,FALSE)*$A13+VLOOKUP(G$2,Coefficients!$A$8:$E$15,5,FALSE)*SQRT($A13))</f>
        <v>31.0717666384</v>
      </c>
      <c r="H13" s="37">
        <f>($B$1/1000)^2*(VLOOKUP(H$2,Coefficients!$A$8:$E$15,2,FALSE)*$A13+VLOOKUP(H$2,Coefficients!$A$8:$E$15,3,FALSE)*SQRT($A13))</f>
        <v>46.996595553599995</v>
      </c>
      <c r="I13" s="38">
        <f>($B$1/1000)^2*(VLOOKUP(I$2,Coefficients!$A$8:$E$15,4,FALSE)*$A13+VLOOKUP(I$2,Coefficients!$A$8:$E$15,5,FALSE)*SQRT($A13))</f>
        <v>63.08897026399999</v>
      </c>
      <c r="J13" s="37">
        <f>($B$1/1000)^2*(VLOOKUP(J$2,Coefficients!$A$8:$E$15,2,FALSE)*$A13+VLOOKUP(J$2,Coefficients!$A$8:$E$15,3,FALSE)*SQRT($A13))</f>
        <v>28.901649671999994</v>
      </c>
      <c r="K13" s="38">
        <f>($B$1/1000)^2*(VLOOKUP(K$2,Coefficients!$A$8:$E$15,4,FALSE)*$A13+VLOOKUP(K$2,Coefficients!$A$8:$E$15,5,FALSE)*SQRT($A13))</f>
        <v>38.810786702399994</v>
      </c>
      <c r="L13" s="37">
        <f>($B$1/1000)^2*(VLOOKUP(L$2,Coefficients!$A$8:$E$15,2,FALSE)*$A13+VLOOKUP(L$2,Coefficients!$A$8:$E$15,3,FALSE)*SQRT($A13))</f>
        <v>23.141265665600002</v>
      </c>
      <c r="M13" s="38">
        <f>($B$1/1000)^2*(VLOOKUP(M$2,Coefficients!$A$8:$E$15,4,FALSE)*$A13+VLOOKUP(M$2,Coefficients!$A$8:$E$15,5,FALSE)*SQRT($A13))</f>
        <v>31.0717666384</v>
      </c>
      <c r="N13" s="37">
        <f>($B$1/1000)^2*(VLOOKUP(N$2,Coefficients!$A$8:$E$15,2,FALSE)*$A13+VLOOKUP(N$2,Coefficients!$A$8:$E$15,3,FALSE)*SQRT($A13))</f>
        <v>17.803735332799999</v>
      </c>
      <c r="O13" s="38">
        <f>($B$1/1000)^2*(VLOOKUP(O$2,Coefficients!$A$8:$E$15,4,FALSE)*$A13+VLOOKUP(O$2,Coefficients!$A$8:$E$15,5,FALSE)*SQRT($A13))</f>
        <v>23.891232558399999</v>
      </c>
      <c r="P13" s="37">
        <f>($B$1/1000)^2*(VLOOKUP(P$2,Coefficients!$A$8:$E$15,2,FALSE)*$A13+VLOOKUP(P$2,Coefficients!$A$8:$E$15,3,FALSE)*SQRT($A13))</f>
        <v>11.4549464504</v>
      </c>
      <c r="Q13" s="38">
        <f>($B$1/1000)^2*(VLOOKUP(Q$2,Coefficients!$A$8:$E$15,4,FALSE)*$A13+VLOOKUP(Q$2,Coefficients!$A$8:$E$15,5,FALSE)*SQRT($A13))</f>
        <v>15.382299673599999</v>
      </c>
      <c r="R13" s="37">
        <f>($B$1/1000)^2*(VLOOKUP(R$2,Coefficients!$A$8:$E$15,2,FALSE)*$A13+VLOOKUP(R$2,Coefficients!$A$8:$E$15,3,FALSE)*SQRT($A13))</f>
        <v>7.2204259359999989</v>
      </c>
      <c r="S13" s="38">
        <f>($B$1/1000)^2*(VLOOKUP(S$2,Coefficients!$A$8:$E$15,4,FALSE)*$A13+VLOOKUP(S$2,Coefficients!$A$8:$E$15,5,FALSE)*SQRT($A13))</f>
        <v>9.7116723432000001</v>
      </c>
    </row>
    <row r="14" spans="1:19" ht="15.75" thickBot="1" x14ac:dyDescent="0.3">
      <c r="A14" s="2">
        <v>74</v>
      </c>
      <c r="B14" s="6">
        <f t="shared" si="0"/>
        <v>7.9098016838659682</v>
      </c>
      <c r="C14" s="6">
        <f t="shared" si="1"/>
        <v>10.539345504546215</v>
      </c>
      <c r="D14" s="6">
        <f t="shared" si="2"/>
        <v>25.32798228484706</v>
      </c>
      <c r="E14" s="32">
        <f t="shared" si="3"/>
        <v>33.748352566369817</v>
      </c>
      <c r="F14" s="37">
        <f>($B$1/1000)^2*(VLOOKUP(F$2,Coefficients!$A$8:$E$15,2,FALSE)*$A14+VLOOKUP(F$2,Coefficients!$A$8:$E$15,3,FALSE)*SQRT($A14))</f>
        <v>39.110119884647055</v>
      </c>
      <c r="G14" s="38">
        <f>($B$1/1000)^2*(VLOOKUP(G$2,Coefficients!$A$8:$E$15,4,FALSE)*$A14+VLOOKUP(G$2,Coefficients!$A$8:$E$15,5,FALSE)*SQRT($A14))</f>
        <v>33.748352566369817</v>
      </c>
      <c r="H14" s="37">
        <f>($B$1/1000)^2*(VLOOKUP(H$2,Coefficients!$A$8:$E$15,2,FALSE)*$A14+VLOOKUP(H$2,Coefficients!$A$8:$E$15,3,FALSE)*SQRT($A14))</f>
        <v>51.43800147847454</v>
      </c>
      <c r="I14" s="38">
        <f>($B$1/1000)^2*(VLOOKUP(I$2,Coefficients!$A$8:$E$15,4,FALSE)*$A14+VLOOKUP(I$2,Coefficients!$A$8:$E$15,5,FALSE)*SQRT($A14))</f>
        <v>68.523659472035831</v>
      </c>
      <c r="J14" s="37">
        <f>($B$1/1000)^2*(VLOOKUP(J$2,Coefficients!$A$8:$E$15,2,FALSE)*$A14+VLOOKUP(J$2,Coefficients!$A$8:$E$15,3,FALSE)*SQRT($A14))</f>
        <v>31.63316826849492</v>
      </c>
      <c r="K14" s="38">
        <f>($B$1/1000)^2*(VLOOKUP(K$2,Coefficients!$A$8:$E$15,4,FALSE)*$A14+VLOOKUP(K$2,Coefficients!$A$8:$E$15,5,FALSE)*SQRT($A14))</f>
        <v>42.154018624548357</v>
      </c>
      <c r="L14" s="37">
        <f>($B$1/1000)^2*(VLOOKUP(L$2,Coefficients!$A$8:$E$15,2,FALSE)*$A14+VLOOKUP(L$2,Coefficients!$A$8:$E$15,3,FALSE)*SQRT($A14))</f>
        <v>25.32798228484706</v>
      </c>
      <c r="M14" s="38">
        <f>($B$1/1000)^2*(VLOOKUP(M$2,Coefficients!$A$8:$E$15,4,FALSE)*$A14+VLOOKUP(M$2,Coefficients!$A$8:$E$15,5,FALSE)*SQRT($A14))</f>
        <v>33.748352566369817</v>
      </c>
      <c r="N14" s="37">
        <f>($B$1/1000)^2*(VLOOKUP(N$2,Coefficients!$A$8:$E$15,2,FALSE)*$A14+VLOOKUP(N$2,Coefficients!$A$8:$E$15,3,FALSE)*SQRT($A14))</f>
        <v>19.48652983779678</v>
      </c>
      <c r="O14" s="38">
        <f>($B$1/1000)^2*(VLOOKUP(O$2,Coefficients!$A$8:$E$15,4,FALSE)*$A14+VLOOKUP(O$2,Coefficients!$A$8:$E$15,5,FALSE)*SQRT($A14))</f>
        <v>25.949680506418307</v>
      </c>
      <c r="P14" s="37">
        <f>($B$1/1000)^2*(VLOOKUP(P$2,Coefficients!$A$8:$E$15,2,FALSE)*$A14+VLOOKUP(P$2,Coefficients!$A$8:$E$15,3,FALSE)*SQRT($A14))</f>
        <v>12.5370109614088</v>
      </c>
      <c r="Q14" s="38">
        <f>($B$1/1000)^2*(VLOOKUP(Q$2,Coefficients!$A$8:$E$15,4,FALSE)*$A14+VLOOKUP(Q$2,Coefficients!$A$8:$E$15,5,FALSE)*SQRT($A14))</f>
        <v>16.707091452752586</v>
      </c>
      <c r="R14" s="37">
        <f>($B$1/1000)^2*(VLOOKUP(R$2,Coefficients!$A$8:$E$15,2,FALSE)*$A14+VLOOKUP(R$2,Coefficients!$A$8:$E$15,3,FALSE)*SQRT($A14))</f>
        <v>7.9022842259313979</v>
      </c>
      <c r="S14" s="38">
        <f>($B$1/1000)^2*(VLOOKUP(S$2,Coefficients!$A$8:$E$15,4,FALSE)*$A14+VLOOKUP(S$2,Coefficients!$A$8:$E$15,5,FALSE)*SQRT($A14))</f>
        <v>10.548802031339648</v>
      </c>
    </row>
    <row r="15" spans="1:19" ht="15.75" thickBot="1" x14ac:dyDescent="0.3">
      <c r="A15" s="2">
        <v>91</v>
      </c>
      <c r="B15" s="6">
        <f t="shared" si="0"/>
        <v>9.0108842544907102</v>
      </c>
      <c r="C15" s="6">
        <f t="shared" si="1"/>
        <v>11.869100589306209</v>
      </c>
      <c r="D15" s="6">
        <f t="shared" si="2"/>
        <v>28.853684533447883</v>
      </c>
      <c r="E15" s="32">
        <f t="shared" si="3"/>
        <v>38.006317130295017</v>
      </c>
      <c r="F15" s="39">
        <f>($B$1/1000)^2*(VLOOKUP(F$2,Coefficients!$A$8:$E$15,2,FALSE)*$A15+VLOOKUP(F$2,Coefficients!$A$8:$E$15,3,FALSE)*SQRT($A15))</f>
        <v>45.801988879147878</v>
      </c>
      <c r="G15" s="40">
        <f>($B$1/1000)^2*(VLOOKUP(G$2,Coefficients!$A$8:$E$15,4,FALSE)*$A15+VLOOKUP(G$2,Coefficients!$A$8:$E$15,5,FALSE)*SQRT($A15))</f>
        <v>38.006317130295017</v>
      </c>
      <c r="H15" s="39">
        <f>($B$1/1000)^2*(VLOOKUP(H$2,Coefficients!$A$8:$E$15,2,FALSE)*$A15+VLOOKUP(H$2,Coefficients!$A$8:$E$15,3,FALSE)*SQRT($A15))</f>
        <v>58.599110579685359</v>
      </c>
      <c r="I15" s="40">
        <f>($B$1/1000)^2*(VLOOKUP(I$2,Coefficients!$A$8:$E$15,4,FALSE)*$A15+VLOOKUP(I$2,Coefficients!$A$8:$E$15,5,FALSE)*SQRT($A15))</f>
        <v>77.169286340066833</v>
      </c>
      <c r="J15" s="39">
        <f>($B$1/1000)^2*(VLOOKUP(J$2,Coefficients!$A$8:$E$15,2,FALSE)*$A15+VLOOKUP(J$2,Coefficients!$A$8:$E$15,3,FALSE)*SQRT($A15))</f>
        <v>36.037375662703852</v>
      </c>
      <c r="K15" s="40">
        <f>($B$1/1000)^2*(VLOOKUP(K$2,Coefficients!$A$8:$E$15,4,FALSE)*$A15+VLOOKUP(K$2,Coefficients!$A$8:$E$15,5,FALSE)*SQRT($A15))</f>
        <v>47.472494285487777</v>
      </c>
      <c r="L15" s="39">
        <f>($B$1/1000)^2*(VLOOKUP(L$2,Coefficients!$A$8:$E$15,2,FALSE)*$A15+VLOOKUP(L$2,Coefficients!$A$8:$E$15,3,FALSE)*SQRT($A15))</f>
        <v>28.853684533447883</v>
      </c>
      <c r="M15" s="40">
        <f>($B$1/1000)^2*(VLOOKUP(M$2,Coefficients!$A$8:$E$15,4,FALSE)*$A15+VLOOKUP(M$2,Coefficients!$A$8:$E$15,5,FALSE)*SQRT($A15))</f>
        <v>38.006317130295017</v>
      </c>
      <c r="N15" s="39">
        <f>($B$1/1000)^2*(VLOOKUP(N$2,Coefficients!$A$8:$E$15,2,FALSE)*$A15+VLOOKUP(N$2,Coefficients!$A$8:$E$15,3,FALSE)*SQRT($A15))</f>
        <v>22.199843307134788</v>
      </c>
      <c r="O15" s="40">
        <f>($B$1/1000)^2*(VLOOKUP(O$2,Coefficients!$A$8:$E$15,4,FALSE)*$A15+VLOOKUP(O$2,Coefficients!$A$8:$E$15,5,FALSE)*SQRT($A15))</f>
        <v>29.224398519437461</v>
      </c>
      <c r="P15" s="39">
        <f>($B$1/1000)^2*(VLOOKUP(P$2,Coefficients!$A$8:$E$15,2,FALSE)*$A15+VLOOKUP(P$2,Coefficients!$A$8:$E$15,3,FALSE)*SQRT($A15))</f>
        <v>14.281572466727782</v>
      </c>
      <c r="Q15" s="40">
        <f>($B$1/1000)^2*(VLOOKUP(Q$2,Coefficients!$A$8:$E$15,4,FALSE)*$A15+VLOOKUP(Q$2,Coefficients!$A$8:$E$15,5,FALSE)*SQRT($A15))</f>
        <v>18.814529804146311</v>
      </c>
      <c r="R15" s="39">
        <f>($B$1/1000)^2*(VLOOKUP(R$2,Coefficients!$A$8:$E$15,2,FALSE)*$A15+VLOOKUP(R$2,Coefficients!$A$8:$E$15,3,FALSE)*SQRT($A15))</f>
        <v>9.0015672696186826</v>
      </c>
      <c r="S15" s="40">
        <f>($B$1/1000)^2*(VLOOKUP(S$2,Coefficients!$A$8:$E$15,4,FALSE)*$A15+VLOOKUP(S$2,Coefficients!$A$8:$E$15,5,FALSE)*SQRT($A15))</f>
        <v>11.880657018086183</v>
      </c>
    </row>
    <row r="16" spans="1:19" ht="15.75" thickBot="1" x14ac:dyDescent="0.3">
      <c r="A16" s="2">
        <v>97</v>
      </c>
      <c r="B16" s="6">
        <f t="shared" si="0"/>
        <v>9.3848496573795384</v>
      </c>
      <c r="C16" s="6">
        <f t="shared" si="1"/>
        <v>12.316092005406228</v>
      </c>
      <c r="D16" s="6">
        <f t="shared" si="2"/>
        <v>30.051131394828008</v>
      </c>
      <c r="E16" s="32">
        <f t="shared" si="3"/>
        <v>39.437610364346078</v>
      </c>
      <c r="F16" s="35">
        <f>($B$1/1000)^2*(VLOOKUP(F$2,Coefficients!$A$8:$E$15,2,FALSE)*$A16+VLOOKUP(F$2,Coefficients!$A$8:$E$15,3,FALSE)*SQRT($A16))</f>
        <v>48.116906356728009</v>
      </c>
      <c r="G16" s="36">
        <f>($B$1/1000)^2*(VLOOKUP(G$2,Coefficients!$A$8:$E$15,4,FALSE)*$A16+VLOOKUP(G$2,Coefficients!$A$8:$E$15,5,FALSE)*SQRT($A16))</f>
        <v>39.437610364346078</v>
      </c>
      <c r="H16" s="35">
        <f>($B$1/1000)^2*(VLOOKUP(H$2,Coefficients!$A$8:$E$15,2,FALSE)*$A16+VLOOKUP(H$2,Coefficients!$A$8:$E$15,3,FALSE)*SQRT($A16))</f>
        <v>61.031292158370427</v>
      </c>
      <c r="I16" s="36">
        <f>($B$1/1000)^2*(VLOOKUP(I$2,Coefficients!$A$8:$E$15,4,FALSE)*$A16+VLOOKUP(I$2,Coefficients!$A$8:$E$15,5,FALSE)*SQRT($A16))</f>
        <v>80.075474849351082</v>
      </c>
      <c r="J16" s="35">
        <f>($B$1/1000)^2*(VLOOKUP(J$2,Coefficients!$A$8:$E$15,2,FALSE)*$A16+VLOOKUP(J$2,Coefficients!$A$8:$E$15,3,FALSE)*SQRT($A16))</f>
        <v>37.533219773441743</v>
      </c>
      <c r="K16" s="36">
        <f>($B$1/1000)^2*(VLOOKUP(K$2,Coefficients!$A$8:$E$15,4,FALSE)*$A16+VLOOKUP(K$2,Coefficients!$A$8:$E$15,5,FALSE)*SQRT($A16))</f>
        <v>49.26027237591434</v>
      </c>
      <c r="L16" s="35">
        <f>($B$1/1000)^2*(VLOOKUP(L$2,Coefficients!$A$8:$E$15,2,FALSE)*$A16+VLOOKUP(L$2,Coefficients!$A$8:$E$15,3,FALSE)*SQRT($A16))</f>
        <v>30.051131394828008</v>
      </c>
      <c r="M16" s="36">
        <f>($B$1/1000)^2*(VLOOKUP(M$2,Coefficients!$A$8:$E$15,4,FALSE)*$A16+VLOOKUP(M$2,Coefficients!$A$8:$E$15,5,FALSE)*SQRT($A16))</f>
        <v>39.437610364346078</v>
      </c>
      <c r="N16" s="35">
        <f>($B$1/1000)^2*(VLOOKUP(N$2,Coefficients!$A$8:$E$15,2,FALSE)*$A16+VLOOKUP(N$2,Coefficients!$A$8:$E$15,3,FALSE)*SQRT($A16))</f>
        <v>23.12140106687815</v>
      </c>
      <c r="O16" s="36">
        <f>($B$1/1000)^2*(VLOOKUP(O$2,Coefficients!$A$8:$E$15,4,FALSE)*$A16+VLOOKUP(O$2,Coefficients!$A$8:$E$15,5,FALSE)*SQRT($A16))</f>
        <v>30.325204367068412</v>
      </c>
      <c r="P16" s="35">
        <f>($B$1/1000)^2*(VLOOKUP(P$2,Coefficients!$A$8:$E$15,2,FALSE)*$A16+VLOOKUP(P$2,Coefficients!$A$8:$E$15,3,FALSE)*SQRT($A16))</f>
        <v>14.874063402500651</v>
      </c>
      <c r="Q16" s="36">
        <f>($B$1/1000)^2*(VLOOKUP(Q$2,Coefficients!$A$8:$E$15,4,FALSE)*$A16+VLOOKUP(Q$2,Coefficients!$A$8:$E$15,5,FALSE)*SQRT($A16))</f>
        <v>19.522917281138092</v>
      </c>
      <c r="R16" s="35">
        <f>($B$1/1000)^2*(VLOOKUP(R$2,Coefficients!$A$8:$E$15,2,FALSE)*$A16+VLOOKUP(R$2,Coefficients!$A$8:$E$15,3,FALSE)*SQRT($A16))</f>
        <v>9.3748960609216283</v>
      </c>
      <c r="S16" s="36">
        <f>($B$1/1000)^2*(VLOOKUP(S$2,Coefficients!$A$8:$E$15,4,FALSE)*$A16+VLOOKUP(S$2,Coefficients!$A$8:$E$15,5,FALSE)*SQRT($A16))</f>
        <v>12.328388091632315</v>
      </c>
    </row>
    <row r="17" spans="1:19" ht="15.75" thickBot="1" x14ac:dyDescent="0.3">
      <c r="A17" s="2">
        <v>100</v>
      </c>
      <c r="B17" s="6">
        <f t="shared" si="0"/>
        <v>9.5693581469199991</v>
      </c>
      <c r="C17" s="6">
        <f t="shared" si="1"/>
        <v>12.53581628872</v>
      </c>
      <c r="D17" s="6">
        <f t="shared" si="2"/>
        <v>30.641931889999995</v>
      </c>
      <c r="E17" s="32">
        <f t="shared" si="3"/>
        <v>40.1411801</v>
      </c>
      <c r="F17" s="37">
        <f>($B$1/1000)^2*(VLOOKUP(F$2,Coefficients!$A$8:$E$15,2,FALSE)*$A17+VLOOKUP(F$2,Coefficients!$A$8:$E$15,3,FALSE)*SQRT($A17))</f>
        <v>49.26644215999999</v>
      </c>
      <c r="G17" s="38">
        <f>($B$1/1000)^2*(VLOOKUP(G$2,Coefficients!$A$8:$E$15,4,FALSE)*$A17+VLOOKUP(G$2,Coefficients!$A$8:$E$15,5,FALSE)*SQRT($A17))</f>
        <v>40.1411801</v>
      </c>
      <c r="H17" s="37">
        <f>($B$1/1000)^2*(VLOOKUP(H$2,Coefficients!$A$8:$E$15,2,FALSE)*$A17+VLOOKUP(H$2,Coefficients!$A$8:$E$15,3,FALSE)*SQRT($A17))</f>
        <v>62.231295359999997</v>
      </c>
      <c r="I17" s="38">
        <f>($B$1/1000)^2*(VLOOKUP(I$2,Coefficients!$A$8:$E$15,4,FALSE)*$A17+VLOOKUP(I$2,Coefficients!$A$8:$E$15,5,FALSE)*SQRT($A17))</f>
        <v>81.504048289999986</v>
      </c>
      <c r="J17" s="37">
        <f>($B$1/1000)^2*(VLOOKUP(J$2,Coefficients!$A$8:$E$15,2,FALSE)*$A17+VLOOKUP(J$2,Coefficients!$A$8:$E$15,3,FALSE)*SQRT($A17))</f>
        <v>38.271249349999998</v>
      </c>
      <c r="K17" s="38">
        <f>($B$1/1000)^2*(VLOOKUP(K$2,Coefficients!$A$8:$E$15,4,FALSE)*$A17+VLOOKUP(K$2,Coefficients!$A$8:$E$15,5,FALSE)*SQRT($A17))</f>
        <v>50.139076509999995</v>
      </c>
      <c r="L17" s="37">
        <f>($B$1/1000)^2*(VLOOKUP(L$2,Coefficients!$A$8:$E$15,2,FALSE)*$A17+VLOOKUP(L$2,Coefficients!$A$8:$E$15,3,FALSE)*SQRT($A17))</f>
        <v>30.641931889999995</v>
      </c>
      <c r="M17" s="38">
        <f>($B$1/1000)^2*(VLOOKUP(M$2,Coefficients!$A$8:$E$15,4,FALSE)*$A17+VLOOKUP(M$2,Coefficients!$A$8:$E$15,5,FALSE)*SQRT($A17))</f>
        <v>40.1411801</v>
      </c>
      <c r="N17" s="37">
        <f>($B$1/1000)^2*(VLOOKUP(N$2,Coefficients!$A$8:$E$15,2,FALSE)*$A17+VLOOKUP(N$2,Coefficients!$A$8:$E$15,3,FALSE)*SQRT($A17))</f>
        <v>23.576086895999996</v>
      </c>
      <c r="O17" s="38">
        <f>($B$1/1000)^2*(VLOOKUP(O$2,Coefficients!$A$8:$E$15,4,FALSE)*$A17+VLOOKUP(O$2,Coefficients!$A$8:$E$15,5,FALSE)*SQRT($A17))</f>
        <v>30.866323579999996</v>
      </c>
      <c r="P17" s="37">
        <f>($B$1/1000)^2*(VLOOKUP(P$2,Coefficients!$A$8:$E$15,2,FALSE)*$A17+VLOOKUP(P$2,Coefficients!$A$8:$E$15,3,FALSE)*SQRT($A17))</f>
        <v>15.166385002999998</v>
      </c>
      <c r="Q17" s="38">
        <f>($B$1/1000)^2*(VLOOKUP(Q$2,Coefficients!$A$8:$E$15,4,FALSE)*$A17+VLOOKUP(Q$2,Coefficients!$A$8:$E$15,5,FALSE)*SQRT($A17))</f>
        <v>19.871130770000001</v>
      </c>
      <c r="R17" s="37">
        <f>($B$1/1000)^2*(VLOOKUP(R$2,Coefficients!$A$8:$E$15,2,FALSE)*$A17+VLOOKUP(R$2,Coefficients!$A$8:$E$15,3,FALSE)*SQRT($A17))</f>
        <v>9.5590859939999984</v>
      </c>
      <c r="S17" s="38">
        <f>($B$1/1000)^2*(VLOOKUP(S$2,Coefficients!$A$8:$E$15,4,FALSE)*$A17+VLOOKUP(S$2,Coefficients!$A$8:$E$15,5,FALSE)*SQRT($A17))</f>
        <v>12.548481953</v>
      </c>
    </row>
    <row r="18" spans="1:19" ht="15.75" thickBot="1" x14ac:dyDescent="0.3">
      <c r="A18" s="2">
        <v>127</v>
      </c>
      <c r="B18" s="6">
        <f t="shared" si="0"/>
        <v>11.167331813084427</v>
      </c>
      <c r="C18" s="6">
        <f t="shared" si="1"/>
        <v>14.417909899118911</v>
      </c>
      <c r="D18" s="6">
        <f t="shared" si="2"/>
        <v>35.758669495223451</v>
      </c>
      <c r="E18" s="32">
        <f t="shared" si="3"/>
        <v>46.167737345250544</v>
      </c>
      <c r="F18" s="37">
        <f>($B$1/1000)^2*(VLOOKUP(F$2,Coefficients!$A$8:$E$15,2,FALSE)*$A18+VLOOKUP(F$2,Coefficients!$A$8:$E$15,3,FALSE)*SQRT($A18))</f>
        <v>59.411797538123452</v>
      </c>
      <c r="G18" s="38">
        <f>($B$1/1000)^2*(VLOOKUP(G$2,Coefficients!$A$8:$E$15,4,FALSE)*$A18+VLOOKUP(G$2,Coefficients!$A$8:$E$15,5,FALSE)*SQRT($A18))</f>
        <v>46.167737345250544</v>
      </c>
      <c r="H18" s="37">
        <f>($B$1/1000)^2*(VLOOKUP(H$2,Coefficients!$A$8:$E$15,2,FALSE)*$A18+VLOOKUP(H$2,Coefficients!$A$8:$E$15,3,FALSE)*SQRT($A18))</f>
        <v>72.624274534180159</v>
      </c>
      <c r="I18" s="38">
        <f>($B$1/1000)^2*(VLOOKUP(I$2,Coefficients!$A$8:$E$15,4,FALSE)*$A18+VLOOKUP(I$2,Coefficients!$A$8:$E$15,5,FALSE)*SQRT($A18))</f>
        <v>93.740781339707155</v>
      </c>
      <c r="J18" s="37">
        <f>($B$1/1000)^2*(VLOOKUP(J$2,Coefficients!$A$8:$E$15,2,FALSE)*$A18+VLOOKUP(J$2,Coefficients!$A$8:$E$15,3,FALSE)*SQRT($A18))</f>
        <v>44.663215120138887</v>
      </c>
      <c r="K18" s="38">
        <f>($B$1/1000)^2*(VLOOKUP(K$2,Coefficients!$A$8:$E$15,4,FALSE)*$A18+VLOOKUP(K$2,Coefficients!$A$8:$E$15,5,FALSE)*SQRT($A18))</f>
        <v>57.666633892497764</v>
      </c>
      <c r="L18" s="37">
        <f>($B$1/1000)^2*(VLOOKUP(L$2,Coefficients!$A$8:$E$15,2,FALSE)*$A18+VLOOKUP(L$2,Coefficients!$A$8:$E$15,3,FALSE)*SQRT($A18))</f>
        <v>35.758669495223451</v>
      </c>
      <c r="M18" s="38">
        <f>($B$1/1000)^2*(VLOOKUP(M$2,Coefficients!$A$8:$E$15,4,FALSE)*$A18+VLOOKUP(M$2,Coefficients!$A$8:$E$15,5,FALSE)*SQRT($A18))</f>
        <v>46.167737345250544</v>
      </c>
      <c r="N18" s="37">
        <f>($B$1/1000)^2*(VLOOKUP(N$2,Coefficients!$A$8:$E$15,2,FALSE)*$A18+VLOOKUP(N$2,Coefficients!$A$8:$E$15,3,FALSE)*SQRT($A18))</f>
        <v>27.514092421360569</v>
      </c>
      <c r="O18" s="38">
        <f>($B$1/1000)^2*(VLOOKUP(O$2,Coefficients!$A$8:$E$15,4,FALSE)*$A18+VLOOKUP(O$2,Coefficients!$A$8:$E$15,5,FALSE)*SQRT($A18))</f>
        <v>35.501499180199573</v>
      </c>
      <c r="P18" s="37">
        <f>($B$1/1000)^2*(VLOOKUP(P$2,Coefficients!$A$8:$E$15,2,FALSE)*$A18+VLOOKUP(P$2,Coefficients!$A$8:$E$15,3,FALSE)*SQRT($A18))</f>
        <v>17.697997349939889</v>
      </c>
      <c r="Q18" s="38">
        <f>($B$1/1000)^2*(VLOOKUP(Q$2,Coefficients!$A$8:$E$15,4,FALSE)*$A18+VLOOKUP(Q$2,Coefficients!$A$8:$E$15,5,FALSE)*SQRT($A18))</f>
        <v>22.853739337345047</v>
      </c>
      <c r="R18" s="37">
        <f>($B$1/1000)^2*(VLOOKUP(R$2,Coefficients!$A$8:$E$15,2,FALSE)*$A18+VLOOKUP(R$2,Coefficients!$A$8:$E$15,3,FALSE)*SQRT($A18))</f>
        <v>11.154186309551573</v>
      </c>
      <c r="S18" s="38">
        <f>($B$1/1000)^2*(VLOOKUP(S$2,Coefficients!$A$8:$E$15,4,FALSE)*$A18+VLOOKUP(S$2,Coefficients!$A$8:$E$15,5,FALSE)*SQRT($A18))</f>
        <v>14.433895423430057</v>
      </c>
    </row>
    <row r="19" spans="1:19" ht="15.75" thickBot="1" x14ac:dyDescent="0.3">
      <c r="A19" s="2">
        <v>169</v>
      </c>
      <c r="B19" s="6">
        <f t="shared" si="0"/>
        <v>13.484873461852001</v>
      </c>
      <c r="C19" s="6">
        <f t="shared" si="1"/>
        <v>17.089232299983998</v>
      </c>
      <c r="D19" s="6">
        <f t="shared" si="2"/>
        <v>43.179443582599994</v>
      </c>
      <c r="E19" s="32">
        <f t="shared" si="3"/>
        <v>54.721404143899996</v>
      </c>
      <c r="F19" s="39">
        <f>($B$1/1000)^2*(VLOOKUP(F$2,Coefficients!$A$8:$E$15,2,FALSE)*$A19+VLOOKUP(F$2,Coefficients!$A$8:$E$15,3,FALSE)*SQRT($A19))</f>
        <v>74.654865938900002</v>
      </c>
      <c r="G19" s="40">
        <f>($B$1/1000)^2*(VLOOKUP(G$2,Coefficients!$A$8:$E$15,4,FALSE)*$A19+VLOOKUP(G$2,Coefficients!$A$8:$E$15,5,FALSE)*SQRT($A19))</f>
        <v>54.721404143899996</v>
      </c>
      <c r="H19" s="39">
        <f>($B$1/1000)^2*(VLOOKUP(H$2,Coefficients!$A$8:$E$15,2,FALSE)*$A19+VLOOKUP(H$2,Coefficients!$A$8:$E$15,3,FALSE)*SQRT($A19))</f>
        <v>87.697508258100001</v>
      </c>
      <c r="I19" s="40">
        <f>($B$1/1000)^2*(VLOOKUP(I$2,Coefficients!$A$8:$E$15,4,FALSE)*$A19+VLOOKUP(I$2,Coefficients!$A$8:$E$15,5,FALSE)*SQRT($A19))</f>
        <v>111.10879192399999</v>
      </c>
      <c r="J19" s="39">
        <f>($B$1/1000)^2*(VLOOKUP(J$2,Coefficients!$A$8:$E$15,2,FALSE)*$A19+VLOOKUP(J$2,Coefficients!$A$8:$E$15,3,FALSE)*SQRT($A19))</f>
        <v>53.933789311999988</v>
      </c>
      <c r="K19" s="40">
        <f>($B$1/1000)^2*(VLOOKUP(K$2,Coefficients!$A$8:$E$15,4,FALSE)*$A19+VLOOKUP(K$2,Coefficients!$A$8:$E$15,5,FALSE)*SQRT($A19))</f>
        <v>68.350706070399994</v>
      </c>
      <c r="L19" s="39">
        <f>($B$1/1000)^2*(VLOOKUP(L$2,Coefficients!$A$8:$E$15,2,FALSE)*$A19+VLOOKUP(L$2,Coefficients!$A$8:$E$15,3,FALSE)*SQRT($A19))</f>
        <v>43.179443582599994</v>
      </c>
      <c r="M19" s="40">
        <f>($B$1/1000)^2*(VLOOKUP(M$2,Coefficients!$A$8:$E$15,4,FALSE)*$A19+VLOOKUP(M$2,Coefficients!$A$8:$E$15,5,FALSE)*SQRT($A19))</f>
        <v>54.721404143899996</v>
      </c>
      <c r="N19" s="39">
        <f>($B$1/1000)^2*(VLOOKUP(N$2,Coefficients!$A$8:$E$15,2,FALSE)*$A19+VLOOKUP(N$2,Coefficients!$A$8:$E$15,3,FALSE)*SQRT($A19))</f>
        <v>33.225677538299998</v>
      </c>
      <c r="O19" s="40">
        <f>($B$1/1000)^2*(VLOOKUP(O$2,Coefficients!$A$8:$E$15,4,FALSE)*$A19+VLOOKUP(O$2,Coefficients!$A$8:$E$15,5,FALSE)*SQRT($A19))</f>
        <v>42.080672273899992</v>
      </c>
      <c r="P19" s="39">
        <f>($B$1/1000)^2*(VLOOKUP(P$2,Coefficients!$A$8:$E$15,2,FALSE)*$A19+VLOOKUP(P$2,Coefficients!$A$8:$E$15,3,FALSE)*SQRT($A19))</f>
        <v>21.369319286900001</v>
      </c>
      <c r="Q19" s="40">
        <f>($B$1/1000)^2*(VLOOKUP(Q$2,Coefficients!$A$8:$E$15,4,FALSE)*$A19+VLOOKUP(Q$2,Coefficients!$A$8:$E$15,5,FALSE)*SQRT($A19))</f>
        <v>27.086819548099999</v>
      </c>
      <c r="R19" s="39">
        <f>($B$1/1000)^2*(VLOOKUP(R$2,Coefficients!$A$8:$E$15,2,FALSE)*$A19+VLOOKUP(R$2,Coefficients!$A$8:$E$15,3,FALSE)*SQRT($A19))</f>
        <v>13.467241261499998</v>
      </c>
      <c r="S19" s="40">
        <f>($B$1/1000)^2*(VLOOKUP(S$2,Coefficients!$A$8:$E$15,4,FALSE)*$A19+VLOOKUP(S$2,Coefficients!$A$8:$E$15,5,FALSE)*SQRT($A19))</f>
        <v>17.110365010700001</v>
      </c>
    </row>
    <row r="20" spans="1:19" x14ac:dyDescent="0.25">
      <c r="C20" s="5"/>
      <c r="D20" s="5"/>
      <c r="E20" s="5"/>
    </row>
    <row r="31" spans="1:19" x14ac:dyDescent="0.25">
      <c r="A31" t="s">
        <v>17</v>
      </c>
      <c r="B31">
        <v>45</v>
      </c>
      <c r="D31" t="s">
        <v>18</v>
      </c>
      <c r="E31">
        <f>1+0.00393*(B31-20)</f>
        <v>1.0982499999999999</v>
      </c>
    </row>
    <row r="33" spans="1:5" ht="15.75" thickBot="1" x14ac:dyDescent="0.3">
      <c r="A33" s="7">
        <v>83.189203125389795</v>
      </c>
      <c r="B33" s="6">
        <f>($B$1/1000)^2*(SP1000_C1A*$A33+SP1000_C2A*SQRT($A33))*$E$31</f>
        <v>9.3496499713548467</v>
      </c>
      <c r="C33" s="6">
        <f>($B$1/1000)^2*(SP1000_C1C*$A33+SP1000_C2C*SQRT($A33))*$E$31</f>
        <v>12.378044287690633</v>
      </c>
      <c r="D33" s="6">
        <f>($B$1/1000)^2*(SP400_C1A*$A33+SP400_C2A*SQRT($A33))*$E$31</f>
        <v>29.938477984628026</v>
      </c>
      <c r="E33" s="6">
        <f>($B$1/1000)^2*(SP400_C1C*$A33+SP400_C2C*SQRT($A33))*$E$31</f>
        <v>39.636056059016305</v>
      </c>
    </row>
    <row r="34" spans="1:5" x14ac:dyDescent="0.25">
      <c r="A34" t="s">
        <v>19</v>
      </c>
    </row>
    <row r="35" spans="1:5" x14ac:dyDescent="0.25">
      <c r="A35" t="s">
        <v>14</v>
      </c>
      <c r="B35">
        <v>96</v>
      </c>
      <c r="C35">
        <v>59</v>
      </c>
      <c r="D35">
        <v>13</v>
      </c>
      <c r="E35">
        <v>7</v>
      </c>
    </row>
    <row r="37" spans="1:5" x14ac:dyDescent="0.25">
      <c r="A37" t="s">
        <v>16</v>
      </c>
    </row>
    <row r="38" spans="1:5" x14ac:dyDescent="0.25">
      <c r="A38" t="s">
        <v>14</v>
      </c>
      <c r="B38">
        <v>83</v>
      </c>
      <c r="C38">
        <v>50</v>
      </c>
      <c r="D38">
        <v>11</v>
      </c>
      <c r="E38">
        <v>5</v>
      </c>
    </row>
    <row r="39" spans="1:5" x14ac:dyDescent="0.25">
      <c r="A39" s="8"/>
      <c r="B39" s="9"/>
      <c r="C39" s="9"/>
      <c r="D39" s="9"/>
      <c r="E39" s="9"/>
    </row>
  </sheetData>
  <mergeCells count="5">
    <mergeCell ref="A2:A4"/>
    <mergeCell ref="B2:E2"/>
    <mergeCell ref="B3:C3"/>
    <mergeCell ref="D3:E3"/>
    <mergeCell ref="F1:S1"/>
  </mergeCells>
  <conditionalFormatting sqref="B5:E19">
    <cfRule type="cellIs" dxfId="4" priority="5" operator="greaterThan">
      <formula>15</formula>
    </cfRule>
  </conditionalFormatting>
  <conditionalFormatting sqref="B33:E33">
    <cfRule type="cellIs" dxfId="3" priority="4" operator="greaterThan">
      <formula>15</formula>
    </cfRule>
  </conditionalFormatting>
  <conditionalFormatting sqref="B39:E39">
    <cfRule type="cellIs" dxfId="2" priority="3" operator="greaterThan">
      <formula>15</formula>
    </cfRule>
  </conditionalFormatting>
  <conditionalFormatting sqref="F5:S19">
    <cfRule type="cellIs" dxfId="1" priority="1" operator="between">
      <formula>10</formula>
      <formula>15</formula>
    </cfRule>
    <cfRule type="cellIs" dxfId="0" priority="2" operator="greaterThan">
      <formula>15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Coefficients</vt:lpstr>
      <vt:lpstr>Trise vs. conductor size</vt:lpstr>
      <vt:lpstr>SP1000_C1A</vt:lpstr>
      <vt:lpstr>SP1000_C1C</vt:lpstr>
      <vt:lpstr>SP1000_C2A</vt:lpstr>
      <vt:lpstr>SP1000_C2C</vt:lpstr>
      <vt:lpstr>SP400_C1A</vt:lpstr>
      <vt:lpstr>SP400_C1C</vt:lpstr>
      <vt:lpstr>SP400_C2A</vt:lpstr>
      <vt:lpstr>SP400_C2C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 Rise Tables SPE</dc:title>
  <dc:creator/>
  <cp:keywords>IEEE P802.3 PDCC</cp:keywords>
  <cp:lastModifiedBy/>
  <dcterms:created xsi:type="dcterms:W3CDTF">2026-03-18T16:17:20Z</dcterms:created>
  <dcterms:modified xsi:type="dcterms:W3CDTF">2026-03-18T16:22:19Z</dcterms:modified>
  <cp:category>SPE</cp:category>
</cp:coreProperties>
</file>