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6275" windowHeight="7620" activeTab="1"/>
  </bookViews>
  <sheets>
    <sheet name="Downstream" sheetId="1" r:id="rId1"/>
    <sheet name="Upstream" sheetId="4" r:id="rId2"/>
  </sheets>
  <calcPr calcId="145621"/>
</workbook>
</file>

<file path=xl/calcChain.xml><?xml version="1.0" encoding="utf-8"?>
<calcChain xmlns="http://schemas.openxmlformats.org/spreadsheetml/2006/main">
  <c r="F4" i="4" l="1"/>
  <c r="D4" i="4" l="1"/>
  <c r="G26" i="1"/>
  <c r="D26" i="1"/>
  <c r="E26" i="1"/>
  <c r="A4" i="1"/>
  <c r="B14" i="1" l="1"/>
  <c r="C9" i="4" l="1"/>
  <c r="F9" i="4" s="1"/>
  <c r="G9" i="4" s="1"/>
  <c r="A4" i="4"/>
  <c r="G4" i="4" s="1"/>
  <c r="E11" i="4" l="1"/>
  <c r="D4" i="1"/>
  <c r="F4" i="1" s="1"/>
  <c r="G4" i="1" s="1"/>
  <c r="F14" i="1" s="1"/>
  <c r="E14" i="1"/>
  <c r="D14" i="1"/>
  <c r="C9" i="1"/>
  <c r="E9" i="1" s="1"/>
  <c r="D11" i="1" l="1"/>
  <c r="G14" i="1" s="1"/>
</calcChain>
</file>

<file path=xl/sharedStrings.xml><?xml version="1.0" encoding="utf-8"?>
<sst xmlns="http://schemas.openxmlformats.org/spreadsheetml/2006/main" count="78" uniqueCount="38">
  <si>
    <t>Subcarriers</t>
  </si>
  <si>
    <t>Pilot Overhead</t>
  </si>
  <si>
    <t>PHY Link Overhead</t>
  </si>
  <si>
    <t>Subcarrier for Data</t>
  </si>
  <si>
    <t>Bits per subcarrier</t>
  </si>
  <si>
    <t>Bits per Symbol</t>
  </si>
  <si>
    <t>Symbol Duration</t>
  </si>
  <si>
    <t>Cycle Prefix</t>
  </si>
  <si>
    <t>Extended Symbol</t>
  </si>
  <si>
    <t>Frame_Length</t>
  </si>
  <si>
    <t>Frame Symbols</t>
  </si>
  <si>
    <t>bits / frame</t>
  </si>
  <si>
    <t>(approximate)</t>
  </si>
  <si>
    <t>subcarriers</t>
  </si>
  <si>
    <t>seconds</t>
  </si>
  <si>
    <t>(bits / second)</t>
  </si>
  <si>
    <t xml:space="preserve"> </t>
  </si>
  <si>
    <t>Downstream</t>
  </si>
  <si>
    <t>Upstream</t>
  </si>
  <si>
    <t>(20 MHz)</t>
  </si>
  <si>
    <t>Probe Symbols</t>
  </si>
  <si>
    <t>TQs (16ns)</t>
  </si>
  <si>
    <t>64B/66B/65B Rate</t>
  </si>
  <si>
    <t>DS FEC Rate</t>
  </si>
  <si>
    <t>Static values</t>
  </si>
  <si>
    <t xml:space="preserve">  </t>
  </si>
  <si>
    <t>DS RF MHz</t>
  </si>
  <si>
    <t>DS_Frame_Data_Load</t>
  </si>
  <si>
    <t>CLT_DS_DataRate = ( DS_Frame_Data_Load / Frame_Length ) =</t>
  </si>
  <si>
    <t>US_Frame_Data_Load</t>
  </si>
  <si>
    <t>CLT_US_DataRate = ( US_Frame_Data_Load / Frame_Length ) =</t>
  </si>
  <si>
    <t>CLT_DS_DataRate</t>
  </si>
  <si>
    <t>Channels</t>
  </si>
  <si>
    <t>Note: Clause 51.2 PMA_UNITDATA.request rate is ( 16 bits * 644531250 Hz ) = 10,312,500,000.00</t>
  </si>
  <si>
    <t>64B/66B Rate</t>
  </si>
  <si>
    <t>RS (255,223) Rate</t>
  </si>
  <si>
    <t>PMA rate</t>
  </si>
  <si>
    <t>XGMII Rate (approx)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</si>
</sst>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0" fillId="0" borderId="7" xfId="1" applyFont="1" applyBorder="1" applyAlignment="1">
      <alignment horizontal="right" wrapText="1"/>
    </xf>
    <xf numFmtId="0" fontId="0" fillId="0" borderId="7" xfId="0" applyBorder="1" applyAlignment="1">
      <alignment horizontal="center"/>
    </xf>
    <xf numFmtId="43" fontId="0" fillId="0" borderId="7" xfId="1" applyFont="1" applyBorder="1"/>
    <xf numFmtId="0" fontId="0" fillId="0" borderId="8" xfId="0" applyBorder="1"/>
    <xf numFmtId="43" fontId="0" fillId="0" borderId="2" xfId="0" applyNumberFormat="1" applyBorder="1"/>
    <xf numFmtId="0" fontId="0" fillId="0" borderId="5" xfId="0" applyBorder="1" applyAlignment="1">
      <alignment horizontal="center"/>
    </xf>
    <xf numFmtId="164" fontId="0" fillId="0" borderId="5" xfId="0" applyNumberFormat="1" applyBorder="1"/>
    <xf numFmtId="43" fontId="0" fillId="0" borderId="8" xfId="0" applyNumberFormat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43" fontId="0" fillId="0" borderId="0" xfId="1" applyFont="1" applyBorder="1"/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43" fontId="0" fillId="0" borderId="5" xfId="0" applyNumberFormat="1" applyBorder="1"/>
    <xf numFmtId="0" fontId="0" fillId="0" borderId="1" xfId="0" applyBorder="1"/>
    <xf numFmtId="43" fontId="0" fillId="0" borderId="2" xfId="1" applyFont="1" applyBorder="1"/>
    <xf numFmtId="43" fontId="0" fillId="0" borderId="3" xfId="0" applyNumberFormat="1" applyBorder="1"/>
    <xf numFmtId="165" fontId="0" fillId="0" borderId="0" xfId="2" applyNumberFormat="1" applyFont="1" applyBorder="1"/>
    <xf numFmtId="43" fontId="0" fillId="0" borderId="0" xfId="1" applyFont="1"/>
    <xf numFmtId="4" fontId="0" fillId="0" borderId="0" xfId="0" applyNumberFormat="1"/>
    <xf numFmtId="0" fontId="3" fillId="0" borderId="0" xfId="0" applyFont="1" applyAlignment="1">
      <alignment horizontal="center"/>
    </xf>
    <xf numFmtId="1" fontId="0" fillId="0" borderId="0" xfId="0" applyNumberForma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18" sqref="C18"/>
    </sheetView>
  </sheetViews>
  <sheetFormatPr defaultRowHeight="15" x14ac:dyDescent="0.25"/>
  <cols>
    <col min="1" max="1" width="16.5703125" customWidth="1"/>
    <col min="2" max="2" width="16.140625" customWidth="1"/>
    <col min="3" max="3" width="23" customWidth="1"/>
    <col min="4" max="4" width="18.85546875" customWidth="1"/>
    <col min="5" max="5" width="17.5703125" customWidth="1"/>
    <col min="6" max="6" width="18.85546875" customWidth="1"/>
    <col min="7" max="7" width="20.7109375" customWidth="1"/>
  </cols>
  <sheetData>
    <row r="1" spans="1:9" x14ac:dyDescent="0.25">
      <c r="A1" s="1" t="s">
        <v>17</v>
      </c>
      <c r="B1" s="2"/>
      <c r="C1" s="2"/>
      <c r="D1" s="2"/>
      <c r="E1" s="2"/>
      <c r="F1" s="2"/>
      <c r="G1" s="3"/>
    </row>
    <row r="2" spans="1:9" x14ac:dyDescent="0.25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2" t="s">
        <v>27</v>
      </c>
    </row>
    <row r="3" spans="1:9" x14ac:dyDescent="0.25">
      <c r="A3" s="6"/>
      <c r="B3" s="4" t="s">
        <v>12</v>
      </c>
      <c r="C3" s="4" t="s">
        <v>13</v>
      </c>
      <c r="D3" s="4" t="s">
        <v>12</v>
      </c>
      <c r="E3" s="4"/>
      <c r="F3" s="4"/>
      <c r="G3" s="5" t="s">
        <v>11</v>
      </c>
    </row>
    <row r="4" spans="1:9" x14ac:dyDescent="0.25">
      <c r="A4" s="7">
        <f>FLOOR(3800*A14,1)</f>
        <v>3800</v>
      </c>
      <c r="B4" s="34">
        <v>0.02</v>
      </c>
      <c r="C4" s="8">
        <v>8</v>
      </c>
      <c r="D4" s="8">
        <f>FLOOR(((A4-C4)*(1-B4)),1)</f>
        <v>3716</v>
      </c>
      <c r="E4" s="8">
        <v>12</v>
      </c>
      <c r="F4" s="8">
        <f>D4*E4</f>
        <v>44592</v>
      </c>
      <c r="G4" s="9">
        <f>D9*F4</f>
        <v>5707776</v>
      </c>
    </row>
    <row r="5" spans="1:9" x14ac:dyDescent="0.25">
      <c r="A5" s="7"/>
      <c r="B5" s="8"/>
      <c r="C5" s="8"/>
      <c r="D5" s="8"/>
      <c r="E5" s="8"/>
      <c r="F5" s="8"/>
      <c r="G5" s="9"/>
    </row>
    <row r="6" spans="1:9" x14ac:dyDescent="0.25">
      <c r="A6" s="7"/>
      <c r="B6" s="8"/>
      <c r="C6" s="8"/>
      <c r="D6" s="8"/>
      <c r="E6" s="8"/>
      <c r="F6" s="8"/>
      <c r="G6" s="9"/>
    </row>
    <row r="7" spans="1:9" x14ac:dyDescent="0.25">
      <c r="A7" s="6" t="s">
        <v>6</v>
      </c>
      <c r="B7" s="10" t="s">
        <v>7</v>
      </c>
      <c r="C7" s="4" t="s">
        <v>8</v>
      </c>
      <c r="D7" s="4" t="s">
        <v>10</v>
      </c>
      <c r="E7" s="11" t="s">
        <v>9</v>
      </c>
      <c r="F7" s="8"/>
      <c r="G7" s="9"/>
    </row>
    <row r="8" spans="1:9" x14ac:dyDescent="0.25">
      <c r="A8" s="6" t="s">
        <v>14</v>
      </c>
      <c r="B8" s="11" t="s">
        <v>14</v>
      </c>
      <c r="C8" s="4" t="s">
        <v>14</v>
      </c>
      <c r="D8" s="4"/>
      <c r="E8" s="11" t="s">
        <v>14</v>
      </c>
      <c r="F8" s="8"/>
      <c r="G8" s="9"/>
    </row>
    <row r="9" spans="1:9" x14ac:dyDescent="0.25">
      <c r="A9" s="7">
        <v>2.0000000000000002E-5</v>
      </c>
      <c r="B9" s="8">
        <v>4.9999999999999998E-7</v>
      </c>
      <c r="C9" s="8">
        <f>A9+B9</f>
        <v>2.05E-5</v>
      </c>
      <c r="D9" s="8">
        <v>128</v>
      </c>
      <c r="E9" s="8">
        <f>C9*D9</f>
        <v>2.624E-3</v>
      </c>
      <c r="F9" s="8"/>
      <c r="G9" s="9"/>
    </row>
    <row r="10" spans="1:9" x14ac:dyDescent="0.25">
      <c r="A10" s="7"/>
      <c r="B10" s="8"/>
      <c r="C10" s="8"/>
      <c r="D10" s="8"/>
      <c r="E10" s="8"/>
      <c r="F10" s="8"/>
      <c r="G10" s="9"/>
    </row>
    <row r="11" spans="1:9" ht="15" customHeight="1" x14ac:dyDescent="0.25">
      <c r="A11" s="39" t="s">
        <v>28</v>
      </c>
      <c r="B11" s="40"/>
      <c r="C11" s="40"/>
      <c r="D11" s="12">
        <f>G4/E9</f>
        <v>2175219512.1951218</v>
      </c>
      <c r="E11" s="13" t="s">
        <v>15</v>
      </c>
      <c r="F11" s="14"/>
      <c r="G11" s="15"/>
    </row>
    <row r="13" spans="1:9" x14ac:dyDescent="0.25">
      <c r="A13" s="23" t="s">
        <v>32</v>
      </c>
      <c r="B13" s="21" t="s">
        <v>26</v>
      </c>
      <c r="C13" s="2"/>
      <c r="D13" s="21" t="s">
        <v>23</v>
      </c>
      <c r="E13" s="21" t="s">
        <v>22</v>
      </c>
      <c r="F13" s="29" t="s">
        <v>31</v>
      </c>
      <c r="G13" s="24" t="s">
        <v>37</v>
      </c>
    </row>
    <row r="14" spans="1:9" x14ac:dyDescent="0.25">
      <c r="A14" s="7">
        <v>1</v>
      </c>
      <c r="B14" s="27">
        <f>(A14*190)+2</f>
        <v>192</v>
      </c>
      <c r="C14" s="8"/>
      <c r="D14" s="8">
        <f>((14400-40-60)/16200)</f>
        <v>0.88271604938271608</v>
      </c>
      <c r="E14" s="8">
        <f>(64/65)</f>
        <v>0.98461538461538467</v>
      </c>
      <c r="F14" s="27">
        <f>G4/E9</f>
        <v>2175219512.1951218</v>
      </c>
      <c r="G14" s="30">
        <f>D11*D14*E14</f>
        <v>1890561156.2782295</v>
      </c>
      <c r="I14" t="s">
        <v>16</v>
      </c>
    </row>
    <row r="15" spans="1:9" x14ac:dyDescent="0.25">
      <c r="A15" s="31" t="s">
        <v>24</v>
      </c>
      <c r="B15" s="32"/>
      <c r="C15" s="2"/>
      <c r="D15" s="2"/>
      <c r="E15" s="2" t="s">
        <v>25</v>
      </c>
      <c r="F15" s="32"/>
      <c r="G15" s="33"/>
    </row>
    <row r="16" spans="1:9" x14ac:dyDescent="0.25">
      <c r="A16" s="7">
        <v>0.62104999999999999</v>
      </c>
      <c r="B16" s="27">
        <v>119.9995</v>
      </c>
      <c r="C16" s="8"/>
      <c r="D16" s="8" t="s">
        <v>16</v>
      </c>
      <c r="E16" s="8" t="s">
        <v>16</v>
      </c>
      <c r="F16" s="27">
        <v>1348097560.9756098</v>
      </c>
      <c r="G16" s="30">
        <v>1171679855.4652216</v>
      </c>
    </row>
    <row r="17" spans="1:7" x14ac:dyDescent="0.25">
      <c r="A17" s="7">
        <v>1</v>
      </c>
      <c r="B17" s="27">
        <v>192</v>
      </c>
      <c r="C17" s="8"/>
      <c r="D17" s="8" t="s">
        <v>16</v>
      </c>
      <c r="E17" s="8" t="s">
        <v>16</v>
      </c>
      <c r="F17" s="27">
        <v>2175219512.1951218</v>
      </c>
      <c r="G17" s="30">
        <v>1890561156.2782295</v>
      </c>
    </row>
    <row r="18" spans="1:7" x14ac:dyDescent="0.25">
      <c r="A18" s="7">
        <v>4</v>
      </c>
      <c r="B18" s="27">
        <v>762</v>
      </c>
      <c r="C18" s="8"/>
      <c r="D18" s="8"/>
      <c r="E18" s="8"/>
      <c r="F18" s="27">
        <v>8714926829.2682934</v>
      </c>
      <c r="G18" s="30">
        <v>7574454923.2159004</v>
      </c>
    </row>
    <row r="19" spans="1:7" x14ac:dyDescent="0.25">
      <c r="A19" s="7">
        <v>4.6399999999999997</v>
      </c>
      <c r="B19" s="27">
        <v>883.59999999999991</v>
      </c>
      <c r="C19" s="8"/>
      <c r="D19" s="8" t="s">
        <v>16</v>
      </c>
      <c r="E19" s="8" t="s">
        <v>16</v>
      </c>
      <c r="F19" s="27">
        <v>10109853658.536585</v>
      </c>
      <c r="G19" s="30">
        <v>8786835772.3577251</v>
      </c>
    </row>
    <row r="20" spans="1:7" x14ac:dyDescent="0.25">
      <c r="A20" s="7">
        <v>5</v>
      </c>
      <c r="B20" s="27">
        <v>952</v>
      </c>
      <c r="C20" s="8"/>
      <c r="D20" s="8"/>
      <c r="E20" s="8"/>
      <c r="F20" s="27">
        <v>10894829268.292683</v>
      </c>
      <c r="G20" s="30">
        <v>9469086178.8617897</v>
      </c>
    </row>
    <row r="21" spans="1:7" x14ac:dyDescent="0.25">
      <c r="A21" s="7">
        <v>5.3</v>
      </c>
      <c r="B21" s="27">
        <v>1009</v>
      </c>
      <c r="C21" s="8"/>
      <c r="D21" s="8"/>
      <c r="E21" s="8"/>
      <c r="F21" s="27">
        <v>11548682926.829268</v>
      </c>
      <c r="G21" s="30">
        <v>10037373803.071365</v>
      </c>
    </row>
    <row r="22" spans="1:7" x14ac:dyDescent="0.25">
      <c r="A22" s="25">
        <v>6</v>
      </c>
      <c r="B22" s="14">
        <v>1142</v>
      </c>
      <c r="C22" s="26"/>
      <c r="D22" s="26"/>
      <c r="E22" s="26"/>
      <c r="F22" s="14">
        <v>13074731707.317074</v>
      </c>
      <c r="G22" s="19">
        <v>11363717434.507679</v>
      </c>
    </row>
    <row r="23" spans="1:7" x14ac:dyDescent="0.25">
      <c r="E23" s="28" t="s">
        <v>16</v>
      </c>
    </row>
    <row r="24" spans="1:7" x14ac:dyDescent="0.25">
      <c r="A24" t="s">
        <v>33</v>
      </c>
    </row>
    <row r="25" spans="1:7" x14ac:dyDescent="0.25">
      <c r="B25" t="s">
        <v>16</v>
      </c>
      <c r="D25" s="37" t="s">
        <v>35</v>
      </c>
      <c r="E25" s="37" t="s">
        <v>34</v>
      </c>
      <c r="F25" s="37" t="s">
        <v>36</v>
      </c>
      <c r="G25" s="37" t="s">
        <v>37</v>
      </c>
    </row>
    <row r="26" spans="1:7" x14ac:dyDescent="0.25">
      <c r="D26">
        <f>223/255</f>
        <v>0.87450980392156863</v>
      </c>
      <c r="E26">
        <f>64/66</f>
        <v>0.96969696969696972</v>
      </c>
      <c r="F26" s="36">
        <v>10312500000</v>
      </c>
      <c r="G26" s="30">
        <f>F26*D26*E26</f>
        <v>8745098039.2156868</v>
      </c>
    </row>
    <row r="27" spans="1:7" x14ac:dyDescent="0.25">
      <c r="B27" t="s">
        <v>16</v>
      </c>
      <c r="C27" t="s">
        <v>16</v>
      </c>
      <c r="D27" s="35" t="s">
        <v>16</v>
      </c>
    </row>
  </sheetData>
  <mergeCells count="1">
    <mergeCell ref="A11:C1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15" sqref="C15"/>
    </sheetView>
  </sheetViews>
  <sheetFormatPr defaultRowHeight="15" x14ac:dyDescent="0.25"/>
  <cols>
    <col min="1" max="1" width="16.5703125" customWidth="1"/>
    <col min="2" max="2" width="16.140625" customWidth="1"/>
    <col min="3" max="3" width="21.42578125" customWidth="1"/>
    <col min="4" max="4" width="20.42578125" customWidth="1"/>
    <col min="5" max="5" width="17.5703125" customWidth="1"/>
    <col min="6" max="6" width="18.85546875" customWidth="1"/>
    <col min="7" max="7" width="20.7109375" customWidth="1"/>
  </cols>
  <sheetData>
    <row r="1" spans="1:7" x14ac:dyDescent="0.25">
      <c r="A1" s="1" t="s">
        <v>18</v>
      </c>
      <c r="B1" s="2"/>
      <c r="C1" s="2"/>
      <c r="D1" s="16" t="s">
        <v>16</v>
      </c>
      <c r="E1" s="2"/>
      <c r="F1" s="2"/>
      <c r="G1" s="3"/>
    </row>
    <row r="2" spans="1:7" x14ac:dyDescent="0.25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2" t="s">
        <v>29</v>
      </c>
    </row>
    <row r="3" spans="1:7" x14ac:dyDescent="0.25">
      <c r="A3" s="6" t="s">
        <v>19</v>
      </c>
      <c r="B3" s="4" t="s">
        <v>12</v>
      </c>
      <c r="C3" s="4" t="s">
        <v>13</v>
      </c>
      <c r="D3" s="4" t="s">
        <v>12</v>
      </c>
      <c r="E3" s="4"/>
      <c r="F3" s="4"/>
      <c r="G3" s="5" t="s">
        <v>11</v>
      </c>
    </row>
    <row r="4" spans="1:7" x14ac:dyDescent="0.25">
      <c r="A4" s="7">
        <f>400</f>
        <v>400</v>
      </c>
      <c r="B4" s="34">
        <v>4.3999999999999997E-2</v>
      </c>
      <c r="C4" s="8">
        <v>8</v>
      </c>
      <c r="D4" s="8">
        <f>A4-C4</f>
        <v>392</v>
      </c>
      <c r="E4" s="8">
        <v>10</v>
      </c>
      <c r="F4" s="38">
        <f>FLOOR((D4*E4)*(1-B4),1)</f>
        <v>3747</v>
      </c>
      <c r="G4" s="9">
        <f>D9*F4</f>
        <v>959232</v>
      </c>
    </row>
    <row r="5" spans="1:7" x14ac:dyDescent="0.25">
      <c r="A5" s="7"/>
      <c r="B5" s="8"/>
      <c r="C5" s="8"/>
      <c r="D5" s="8"/>
      <c r="E5" s="8"/>
      <c r="F5" s="8"/>
      <c r="G5" s="9"/>
    </row>
    <row r="6" spans="1:7" x14ac:dyDescent="0.25">
      <c r="A6" s="7"/>
      <c r="B6" s="8"/>
      <c r="C6" s="8"/>
      <c r="D6" s="8"/>
      <c r="E6" s="8"/>
      <c r="F6" s="8"/>
      <c r="G6" s="9"/>
    </row>
    <row r="7" spans="1:7" x14ac:dyDescent="0.25">
      <c r="A7" s="6" t="s">
        <v>6</v>
      </c>
      <c r="B7" s="10" t="s">
        <v>7</v>
      </c>
      <c r="C7" s="4" t="s">
        <v>8</v>
      </c>
      <c r="D7" s="4" t="s">
        <v>10</v>
      </c>
      <c r="E7" s="11" t="s">
        <v>20</v>
      </c>
      <c r="F7" s="11" t="s">
        <v>9</v>
      </c>
      <c r="G7" s="17" t="s">
        <v>9</v>
      </c>
    </row>
    <row r="8" spans="1:7" x14ac:dyDescent="0.25">
      <c r="A8" s="6" t="s">
        <v>14</v>
      </c>
      <c r="B8" s="11" t="s">
        <v>14</v>
      </c>
      <c r="C8" s="4" t="s">
        <v>14</v>
      </c>
      <c r="D8" s="4"/>
      <c r="E8" s="11" t="s">
        <v>16</v>
      </c>
      <c r="F8" s="11" t="s">
        <v>14</v>
      </c>
      <c r="G8" s="17" t="s">
        <v>21</v>
      </c>
    </row>
    <row r="9" spans="1:7" x14ac:dyDescent="0.25">
      <c r="A9" s="7">
        <v>2.0000000000000002E-5</v>
      </c>
      <c r="B9" s="8">
        <v>4.9999999999999998E-7</v>
      </c>
      <c r="C9" s="8">
        <f>A9+B9</f>
        <v>2.05E-5</v>
      </c>
      <c r="D9" s="8">
        <v>256</v>
      </c>
      <c r="E9" s="8">
        <v>5</v>
      </c>
      <c r="F9" s="8">
        <f>(D9+E9)*C9</f>
        <v>5.3505000000000002E-3</v>
      </c>
      <c r="G9" s="18">
        <f>F9/0.000000016</f>
        <v>334406.25</v>
      </c>
    </row>
    <row r="10" spans="1:7" x14ac:dyDescent="0.25">
      <c r="A10" s="7"/>
      <c r="B10" s="8"/>
      <c r="C10" s="8"/>
      <c r="D10" s="8"/>
      <c r="E10" s="8"/>
      <c r="F10" s="8"/>
      <c r="G10" s="9"/>
    </row>
    <row r="11" spans="1:7" ht="15" customHeight="1" x14ac:dyDescent="0.25">
      <c r="A11" s="39" t="s">
        <v>30</v>
      </c>
      <c r="B11" s="40"/>
      <c r="C11" s="40"/>
      <c r="D11" s="40"/>
      <c r="E11" s="12">
        <f>G4/F9</f>
        <v>179278945.8929072</v>
      </c>
      <c r="F11" s="13" t="s">
        <v>15</v>
      </c>
      <c r="G11" s="15"/>
    </row>
    <row r="14" spans="1:7" x14ac:dyDescent="0.25">
      <c r="D14" t="s">
        <v>16</v>
      </c>
    </row>
  </sheetData>
  <mergeCells count="1">
    <mergeCell ref="A11:D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Downstream</vt:lpstr>
      <vt:lpstr>Upstream</vt:lpstr>
    </vt:vector>
  </TitlesOfParts>
  <Company>Broadcom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Laubach</dc:creator>
  <cp:lastModifiedBy>Mark Laubach</cp:lastModifiedBy>
  <dcterms:created xsi:type="dcterms:W3CDTF">2014-08-31T17:23:37Z</dcterms:created>
  <dcterms:modified xsi:type="dcterms:W3CDTF">2014-09-05T00:18:39Z</dcterms:modified>
</cp:coreProperties>
</file>