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1120" windowHeight="10080" activeTab="2"/>
  </bookViews>
  <sheets>
    <sheet name="Title" sheetId="4" r:id="rId1"/>
    <sheet name="Scope" sheetId="3" r:id="rId2"/>
    <sheet name="Main" sheetId="1" r:id="rId3"/>
    <sheet name="Plot" sheetId="5" r:id="rId4"/>
  </sheets>
  <calcPr calcId="145621"/>
</workbook>
</file>

<file path=xl/calcChain.xml><?xml version="1.0" encoding="utf-8"?>
<calcChain xmlns="http://schemas.openxmlformats.org/spreadsheetml/2006/main">
  <c r="Q18" i="5" l="1"/>
  <c r="Q16" i="5"/>
  <c r="Q14" i="5"/>
  <c r="Q12" i="5"/>
  <c r="Q10" i="5"/>
  <c r="Q8" i="5"/>
  <c r="Q6" i="5"/>
  <c r="P18" i="5"/>
  <c r="P16" i="5"/>
  <c r="P14" i="5"/>
  <c r="P12" i="5"/>
  <c r="P10" i="5"/>
  <c r="P8" i="5"/>
  <c r="P6" i="5"/>
  <c r="Q25" i="5"/>
  <c r="Q19" i="5" s="1"/>
  <c r="P25" i="5"/>
  <c r="P19" i="5" s="1"/>
  <c r="H6" i="1"/>
  <c r="H5" i="1"/>
  <c r="Q5" i="5" l="1"/>
  <c r="Q7" i="5"/>
  <c r="Q9" i="5"/>
  <c r="Q11" i="5"/>
  <c r="Q13" i="5"/>
  <c r="Q15" i="5"/>
  <c r="Q17" i="5"/>
  <c r="P5" i="5"/>
  <c r="P7" i="5"/>
  <c r="P9" i="5"/>
  <c r="P11" i="5"/>
  <c r="P13" i="5"/>
  <c r="P15" i="5"/>
  <c r="P17" i="5"/>
  <c r="Q24" i="5"/>
  <c r="P24" i="5"/>
  <c r="R9" i="5" l="1"/>
  <c r="R17" i="5"/>
  <c r="H36" i="1"/>
  <c r="R5" i="5" l="1"/>
  <c r="R18" i="5"/>
  <c r="R19" i="5"/>
  <c r="R13" i="5"/>
  <c r="R16" i="5"/>
  <c r="R8" i="5"/>
  <c r="R14" i="5"/>
  <c r="R10" i="5"/>
  <c r="R6" i="5"/>
  <c r="R15" i="5"/>
  <c r="R11" i="5"/>
  <c r="R7" i="5"/>
  <c r="R12" i="5"/>
  <c r="H18" i="1"/>
  <c r="H17" i="1" s="1"/>
  <c r="H26" i="1"/>
  <c r="H25" i="1"/>
  <c r="H32" i="1"/>
  <c r="H23" i="1"/>
  <c r="K6" i="1"/>
  <c r="C35" i="1"/>
  <c r="H13" i="1" s="1"/>
  <c r="C31" i="1"/>
  <c r="C32" i="1"/>
  <c r="C30" i="1"/>
  <c r="H11" i="1" l="1"/>
  <c r="H31" i="1" s="1"/>
  <c r="H28" i="1" s="1"/>
  <c r="H8" i="1" s="1"/>
  <c r="K10" i="1"/>
  <c r="K13" i="1"/>
  <c r="K27" i="1" s="1"/>
  <c r="K9" i="1"/>
  <c r="K11" i="1" s="1"/>
  <c r="K5" i="1"/>
  <c r="H29" i="1" l="1"/>
  <c r="H9" i="1" s="1"/>
  <c r="K17" i="1"/>
  <c r="K7" i="1"/>
  <c r="H34" i="1"/>
  <c r="H21" i="1" s="1"/>
  <c r="H20" i="1" s="1"/>
  <c r="K18" i="1"/>
  <c r="K21" i="1" l="1"/>
  <c r="K22" i="1"/>
  <c r="K25" i="1"/>
  <c r="K28" i="1" s="1"/>
  <c r="K19" i="1"/>
  <c r="K23" i="1" l="1"/>
</calcChain>
</file>

<file path=xl/sharedStrings.xml><?xml version="1.0" encoding="utf-8"?>
<sst xmlns="http://schemas.openxmlformats.org/spreadsheetml/2006/main" count="211" uniqueCount="129">
  <si>
    <t>Input Parameters</t>
  </si>
  <si>
    <t>FDD DS Interleaving Time</t>
  </si>
  <si>
    <t>FDD US Interleaving Time</t>
  </si>
  <si>
    <t>FDD DS Interleaving Type</t>
  </si>
  <si>
    <t>Value</t>
  </si>
  <si>
    <t>Unit</t>
  </si>
  <si>
    <t>DS Symbol duration</t>
  </si>
  <si>
    <t>US Symbol duration</t>
  </si>
  <si>
    <t>FEC Encoding Time</t>
  </si>
  <si>
    <t>FEC Decoding Time</t>
  </si>
  <si>
    <t>Modulation and FFT Time</t>
  </si>
  <si>
    <t>TDD DS Interleaving Time</t>
  </si>
  <si>
    <t>TDD DS Interleaving Type</t>
  </si>
  <si>
    <t>TDD US Interleaving Time</t>
  </si>
  <si>
    <t>TDD Control Type</t>
  </si>
  <si>
    <t>Fiber length</t>
  </si>
  <si>
    <t>Optical Transmission Type</t>
  </si>
  <si>
    <t>OCU delay</t>
  </si>
  <si>
    <t>Comment</t>
  </si>
  <si>
    <t>MAC Processing Delay</t>
  </si>
  <si>
    <t>FDD US Burst size</t>
  </si>
  <si>
    <t>FDD US preamble size</t>
  </si>
  <si>
    <t>TDD US Burst size</t>
  </si>
  <si>
    <t>TDD US preamble size</t>
  </si>
  <si>
    <t>TDD DS Burst size</t>
  </si>
  <si>
    <t>TDD DS preamble size</t>
  </si>
  <si>
    <t>us</t>
  </si>
  <si>
    <t>m</t>
  </si>
  <si>
    <t>-</t>
  </si>
  <si>
    <t>1 = PHY control; 0 = MPCP control</t>
  </si>
  <si>
    <t>1 = digital EPON; 0 = analog fiber</t>
  </si>
  <si>
    <t>In number of US symbols</t>
  </si>
  <si>
    <t>In number of DS symbols</t>
  </si>
  <si>
    <t>Intermediate quantities</t>
  </si>
  <si>
    <t>Output quantities</t>
  </si>
  <si>
    <t>FDD PHY Delay for DS</t>
  </si>
  <si>
    <t>FDD PHY Delay for US</t>
  </si>
  <si>
    <t>TDD PHY Delay for DS</t>
  </si>
  <si>
    <t>TDD PHY Delay for US</t>
  </si>
  <si>
    <t>Cable propagation time</t>
  </si>
  <si>
    <t>Fiber propagation time</t>
  </si>
  <si>
    <t>FDD US burst length</t>
  </si>
  <si>
    <t>TDD US burst length</t>
  </si>
  <si>
    <t>TDD DS burst length</t>
  </si>
  <si>
    <t>TDD DS Gap length</t>
  </si>
  <si>
    <t>TDD US Gap length</t>
  </si>
  <si>
    <t>Fiber phase velocity</t>
  </si>
  <si>
    <t>m/s</t>
  </si>
  <si>
    <t>Speed of light in the fiber</t>
  </si>
  <si>
    <t>Cable length - type 1</t>
  </si>
  <si>
    <t>Cable phase velocity - type 1</t>
  </si>
  <si>
    <t>Cable length - type 2</t>
  </si>
  <si>
    <t>Cable length - type 3</t>
  </si>
  <si>
    <t>Cable phase velocity - type 2</t>
  </si>
  <si>
    <t>Cable phase velocity - type 3</t>
  </si>
  <si>
    <t>RG6 drop coax</t>
  </si>
  <si>
    <t>RG11 feeder coax</t>
  </si>
  <si>
    <t>715QR, 540QR, 550, or 500 Rigid Trunk</t>
  </si>
  <si>
    <t>1 = block interleaver; 2 = convolutional interleaver</t>
  </si>
  <si>
    <t>FDD US Interleaving Type</t>
  </si>
  <si>
    <t>TDD US Interleaving Type</t>
  </si>
  <si>
    <t>Set to 0 in case of no interleaver</t>
  </si>
  <si>
    <t>TDD Switching time</t>
  </si>
  <si>
    <t xml:space="preserve">Time to switch between TX and RX </t>
  </si>
  <si>
    <t>TDD Guard Interval DS -&gt; US</t>
  </si>
  <si>
    <t>TDD Guard Interval US -&gt; DS</t>
  </si>
  <si>
    <t>TDD Transmission Cycle</t>
  </si>
  <si>
    <t>FDD minimal DS delay</t>
  </si>
  <si>
    <t>FDD maximal DS delay</t>
  </si>
  <si>
    <t>FDD DS delay variation (jitter)</t>
  </si>
  <si>
    <t>FDD minimal US delay</t>
  </si>
  <si>
    <t>FDD maximal US delay</t>
  </si>
  <si>
    <t>FDD US delay variation (jitter)</t>
  </si>
  <si>
    <t>TDD minimal DS delay</t>
  </si>
  <si>
    <t>TDD maximal DS delay</t>
  </si>
  <si>
    <t>TDD DS delay variation (jitter)</t>
  </si>
  <si>
    <t>TDD minimal US delay</t>
  </si>
  <si>
    <t>TDD maximal US delay</t>
  </si>
  <si>
    <t>TDD US delay variation (jitter)</t>
  </si>
  <si>
    <t>FDD Scheduling Cycle Size</t>
  </si>
  <si>
    <t>TDD Scheduling Cycle Size</t>
  </si>
  <si>
    <t xml:space="preserve">- </t>
  </si>
  <si>
    <t>In number of TDD Transmission cycles</t>
  </si>
  <si>
    <t>FDD Polling Cycle</t>
  </si>
  <si>
    <t>FDD Scheduling Cycle</t>
  </si>
  <si>
    <t>TDD Polling Cycle</t>
  </si>
  <si>
    <t>TDD Scheduling Cycle</t>
  </si>
  <si>
    <t>%</t>
  </si>
  <si>
    <t>Time quanta</t>
  </si>
  <si>
    <t>ns</t>
  </si>
  <si>
    <t>TQ - as per current specification</t>
  </si>
  <si>
    <t>Max number of TQ reported for single LLID</t>
  </si>
  <si>
    <t>Report format</t>
  </si>
  <si>
    <t>Reported queue length</t>
  </si>
  <si>
    <t>FDD Fraction of peak rate</t>
  </si>
  <si>
    <t>TDD Fraction of peak rate</t>
  </si>
  <si>
    <t>EPoC Performance Model: Delay and Efficiency</t>
  </si>
  <si>
    <t>Andrea Garavaglia</t>
  </si>
  <si>
    <t>Qualcomm</t>
  </si>
  <si>
    <t>Broadcom</t>
  </si>
  <si>
    <t>Cortina</t>
  </si>
  <si>
    <t>Alcatel Lucent</t>
  </si>
  <si>
    <t xml:space="preserve">Huawei </t>
  </si>
  <si>
    <t>Entropic</t>
  </si>
  <si>
    <t>Ed Boyd</t>
  </si>
  <si>
    <t>Rick Li</t>
  </si>
  <si>
    <t>Bill Powell</t>
  </si>
  <si>
    <t>Hesham ElBakoury</t>
  </si>
  <si>
    <t>David Barr</t>
  </si>
  <si>
    <t>802.3bn Task Force</t>
  </si>
  <si>
    <t>Geneva - Switzerland</t>
  </si>
  <si>
    <t>27-28 September 2012</t>
  </si>
  <si>
    <t>The EPoC performance model aim at providing a spreadsheet to play with tradeoff between delay and efficiency of EPoC systems, in order to have a common base for discussion/understanding</t>
  </si>
  <si>
    <t xml:space="preserve">The tool does not intend to provide a mean for detailed verification of the state diagrams and standards, for which more detailed modeling and simulations will be needed based on experience in EPON </t>
  </si>
  <si>
    <t>Input values are parameterized so that different solutions/option could be considered when evaluating delay and efficiency of certain proposal</t>
  </si>
  <si>
    <t>The focus of the EPoC performance model is primarily on the coax PHY and also includes  additional impact due to MPCP/MAC layer</t>
  </si>
  <si>
    <t>For additional optical backhaul connection only a input field will be provided</t>
  </si>
  <si>
    <t>Scope</t>
  </si>
  <si>
    <t>Reference: EPoC Performance Model: Delay and Efficiency (slide deck)</t>
  </si>
  <si>
    <t xml:space="preserve">The delay model is meant to firstly characterize latency and jitter of the coax portion of the plants, with focus on the PHY and considering as reference points the interfaces between MAC and PHY (see figure)
</t>
  </si>
  <si>
    <t>FDD PHY RTT</t>
  </si>
  <si>
    <t>TDD PHY RTT</t>
  </si>
  <si>
    <t>FDD PHY Delay for DS [us]</t>
  </si>
  <si>
    <t>FDD PHY Delay for US  [us]</t>
  </si>
  <si>
    <t>FDD PHY RTT [us]</t>
  </si>
  <si>
    <t>DS/US Symbol duration [us]</t>
  </si>
  <si>
    <t>Calculations</t>
  </si>
  <si>
    <t>A</t>
  </si>
  <si>
    <t>B</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</si>
</sst>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theme="1"/>
      <name val="Arial"/>
      <family val="2"/>
    </font>
    <font>
      <b/>
      <sz val="10"/>
      <color theme="1"/>
      <name val="Arial"/>
      <family val="2"/>
    </font>
    <font>
      <b/>
      <sz val="10"/>
      <color rgb="FF0000FF"/>
      <name val="Arial"/>
      <family val="2"/>
    </font>
    <font>
      <b/>
      <sz val="11"/>
      <color rgb="FF0000FF"/>
      <name val="Arial"/>
      <family val="2"/>
    </font>
    <font>
      <sz val="12"/>
      <color rgb="FF000000"/>
      <name val="Times New Roman"/>
      <family val="1"/>
    </font>
    <font>
      <sz val="12"/>
      <color theme="1"/>
      <name val="Arial"/>
      <family val="2"/>
    </font>
    <font>
      <sz val="14"/>
      <color theme="1"/>
      <name val="Arial"/>
      <family val="2"/>
    </font>
    <font>
      <sz val="16"/>
      <color theme="1"/>
      <name val="Arial"/>
      <family val="2"/>
    </font>
    <font>
      <b/>
      <sz val="16"/>
      <color theme="1"/>
      <name val="Arial"/>
      <family val="2"/>
    </font>
    <font>
      <b/>
      <sz val="14"/>
      <color theme="1"/>
      <name val="Arial"/>
      <family val="2"/>
    </font>
    <font>
      <i/>
      <sz val="8"/>
      <color theme="0" tint="-0.499984740745262"/>
      <name val="Arial"/>
      <family val="2"/>
    </font>
  </fonts>
  <fills count="6">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rgb="FF99FF66"/>
        <bgColor indexed="64"/>
      </patternFill>
    </fill>
    <fill>
      <patternFill patternType="solid">
        <fgColor rgb="FFFFFF6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81">
    <xf numFmtId="0" fontId="0" fillId="0" borderId="0" xfId="0"/>
    <xf numFmtId="0" fontId="0" fillId="0" borderId="4" xfId="0" applyBorder="1"/>
    <xf numFmtId="0" fontId="0" fillId="0" borderId="6" xfId="0" applyBorder="1"/>
    <xf numFmtId="0" fontId="0" fillId="0" borderId="0" xfId="0" applyBorder="1"/>
    <xf numFmtId="0" fontId="1" fillId="0" borderId="0" xfId="0" applyFont="1" applyBorder="1"/>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0" fillId="0" borderId="13" xfId="0" applyBorder="1"/>
    <xf numFmtId="0" fontId="0" fillId="0" borderId="12" xfId="0" applyBorder="1"/>
    <xf numFmtId="0" fontId="0" fillId="0" borderId="14" xfId="0" applyBorder="1"/>
    <xf numFmtId="0" fontId="0" fillId="0" borderId="15" xfId="0" applyBorder="1"/>
    <xf numFmtId="0" fontId="0" fillId="0" borderId="18" xfId="0" applyBorder="1"/>
    <xf numFmtId="0" fontId="0" fillId="0" borderId="20" xfId="0" applyBorder="1"/>
    <xf numFmtId="0" fontId="1" fillId="3" borderId="16" xfId="0" applyFont="1" applyFill="1" applyBorder="1"/>
    <xf numFmtId="0" fontId="1" fillId="3" borderId="17" xfId="0" applyFont="1" applyFill="1" applyBorder="1"/>
    <xf numFmtId="0" fontId="1" fillId="3" borderId="19" xfId="0" applyFont="1" applyFill="1" applyBorder="1"/>
    <xf numFmtId="0" fontId="1" fillId="3" borderId="2" xfId="0" applyFont="1" applyFill="1" applyBorder="1"/>
    <xf numFmtId="0" fontId="0" fillId="0" borderId="0" xfId="0"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11" xfId="0" quotePrefix="1" applyBorder="1" applyAlignment="1">
      <alignment horizontal="center" vertical="center"/>
    </xf>
    <xf numFmtId="0" fontId="0" fillId="0" borderId="3" xfId="0" quotePrefix="1" applyBorder="1" applyAlignment="1">
      <alignment horizontal="center" vertical="center"/>
    </xf>
    <xf numFmtId="0" fontId="0" fillId="0" borderId="5" xfId="0" quotePrefix="1" applyBorder="1" applyAlignment="1">
      <alignment horizontal="center" vertical="center"/>
    </xf>
    <xf numFmtId="0" fontId="0" fillId="0" borderId="1" xfId="0" quotePrefix="1" applyBorder="1" applyAlignment="1">
      <alignment horizontal="center" vertical="center"/>
    </xf>
    <xf numFmtId="0" fontId="2" fillId="2" borderId="7" xfId="0" applyFont="1" applyFill="1" applyBorder="1" applyAlignment="1">
      <alignment horizontal="center" vertical="center"/>
    </xf>
    <xf numFmtId="0" fontId="0" fillId="0" borderId="21" xfId="0" applyBorder="1"/>
    <xf numFmtId="0" fontId="0" fillId="0" borderId="24" xfId="0" applyBorder="1"/>
    <xf numFmtId="0" fontId="0" fillId="0" borderId="26" xfId="0" applyBorder="1"/>
    <xf numFmtId="0" fontId="4" fillId="0" borderId="0" xfId="0" applyFont="1"/>
    <xf numFmtId="2" fontId="0" fillId="0" borderId="22" xfId="0" applyNumberFormat="1" applyBorder="1"/>
    <xf numFmtId="2" fontId="0" fillId="0" borderId="0" xfId="0" applyNumberFormat="1" applyBorder="1"/>
    <xf numFmtId="0" fontId="1" fillId="3" borderId="10" xfId="0" applyFont="1" applyFill="1" applyBorder="1"/>
    <xf numFmtId="0" fontId="0" fillId="0" borderId="11" xfId="0" applyBorder="1"/>
    <xf numFmtId="0" fontId="0" fillId="0" borderId="0" xfId="0" applyAlignment="1">
      <alignment horizontal="center"/>
    </xf>
    <xf numFmtId="0" fontId="0" fillId="0" borderId="23" xfId="0" applyBorder="1" applyAlignment="1">
      <alignment horizontal="center"/>
    </xf>
    <xf numFmtId="0" fontId="0" fillId="0" borderId="25" xfId="0" applyBorder="1" applyAlignment="1">
      <alignment horizontal="center"/>
    </xf>
    <xf numFmtId="0" fontId="0" fillId="0" borderId="28" xfId="0" applyBorder="1" applyAlignment="1">
      <alignment horizontal="center"/>
    </xf>
    <xf numFmtId="0" fontId="1" fillId="3" borderId="29" xfId="0" applyFont="1" applyFill="1" applyBorder="1"/>
    <xf numFmtId="0" fontId="0" fillId="0" borderId="30" xfId="0" applyBorder="1"/>
    <xf numFmtId="0" fontId="0" fillId="0" borderId="31" xfId="0" quotePrefix="1" applyBorder="1" applyAlignment="1">
      <alignment horizontal="center" vertical="center"/>
    </xf>
    <xf numFmtId="0" fontId="0" fillId="0" borderId="32" xfId="0" applyBorder="1"/>
    <xf numFmtId="0" fontId="1" fillId="3" borderId="33" xfId="0" applyFont="1" applyFill="1" applyBorder="1"/>
    <xf numFmtId="0" fontId="0" fillId="0" borderId="5" xfId="0" applyBorder="1"/>
    <xf numFmtId="0" fontId="1" fillId="3" borderId="34" xfId="0" applyFont="1" applyFill="1" applyBorder="1"/>
    <xf numFmtId="0" fontId="0" fillId="0" borderId="3" xfId="0" applyBorder="1"/>
    <xf numFmtId="0" fontId="0" fillId="0" borderId="24" xfId="0" applyFill="1" applyBorder="1"/>
    <xf numFmtId="0" fontId="0" fillId="0" borderId="27" xfId="0" applyBorder="1"/>
    <xf numFmtId="0" fontId="0" fillId="0" borderId="27" xfId="0" applyBorder="1" applyAlignment="1">
      <alignment horizontal="center" vertical="center"/>
    </xf>
    <xf numFmtId="0" fontId="0" fillId="0" borderId="22" xfId="0" applyBorder="1" applyAlignment="1">
      <alignment horizontal="center" vertical="center"/>
    </xf>
    <xf numFmtId="0" fontId="1" fillId="0" borderId="24" xfId="0" applyFont="1" applyFill="1" applyBorder="1"/>
    <xf numFmtId="2" fontId="1" fillId="0" borderId="0" xfId="0" applyNumberFormat="1" applyFont="1" applyFill="1" applyBorder="1"/>
    <xf numFmtId="0" fontId="1" fillId="0" borderId="25" xfId="0" applyFont="1" applyFill="1" applyBorder="1" applyAlignment="1">
      <alignment horizontal="center"/>
    </xf>
    <xf numFmtId="0" fontId="1" fillId="4" borderId="24" xfId="0" applyFont="1" applyFill="1" applyBorder="1"/>
    <xf numFmtId="2" fontId="1" fillId="4" borderId="0" xfId="0" applyNumberFormat="1" applyFont="1" applyFill="1" applyBorder="1"/>
    <xf numFmtId="0" fontId="1" fillId="4" borderId="25" xfId="0" applyFont="1" applyFill="1" applyBorder="1" applyAlignment="1">
      <alignment horizontal="center"/>
    </xf>
    <xf numFmtId="0" fontId="5" fillId="0" borderId="0" xfId="0" applyFont="1"/>
    <xf numFmtId="0" fontId="6" fillId="0" borderId="0" xfId="0" applyFont="1"/>
    <xf numFmtId="0" fontId="8" fillId="0" borderId="0" xfId="0" applyFont="1"/>
    <xf numFmtId="0" fontId="7" fillId="0" borderId="16" xfId="0" applyFont="1" applyBorder="1" applyAlignment="1">
      <alignment horizontal="left" vertical="center" wrapText="1" indent="1"/>
    </xf>
    <xf numFmtId="0" fontId="7" fillId="0" borderId="19" xfId="0" applyFont="1" applyBorder="1" applyAlignment="1">
      <alignment horizontal="left" vertical="center" wrapText="1" indent="1"/>
    </xf>
    <xf numFmtId="0" fontId="7" fillId="0" borderId="17" xfId="0" applyFont="1" applyBorder="1" applyAlignment="1">
      <alignment horizontal="left" vertical="center" wrapText="1" indent="1"/>
    </xf>
    <xf numFmtId="0" fontId="9" fillId="5" borderId="2" xfId="0" applyFont="1" applyFill="1" applyBorder="1" applyAlignment="1">
      <alignment vertical="center"/>
    </xf>
    <xf numFmtId="0" fontId="0" fillId="0" borderId="11" xfId="0" applyBorder="1" applyAlignment="1">
      <alignment wrapText="1"/>
    </xf>
    <xf numFmtId="0" fontId="0" fillId="0" borderId="20" xfId="0" applyBorder="1" applyAlignment="1">
      <alignment wrapText="1"/>
    </xf>
    <xf numFmtId="0" fontId="0" fillId="0" borderId="35" xfId="0" applyBorder="1"/>
    <xf numFmtId="0" fontId="1" fillId="3" borderId="2" xfId="0" applyNumberFormat="1" applyFont="1" applyFill="1" applyBorder="1" applyAlignment="1">
      <alignment wrapText="1"/>
    </xf>
    <xf numFmtId="0" fontId="0" fillId="0" borderId="36" xfId="0" applyBorder="1"/>
    <xf numFmtId="0" fontId="0" fillId="0" borderId="19" xfId="0" applyBorder="1"/>
    <xf numFmtId="0" fontId="0" fillId="0" borderId="17" xfId="0" applyBorder="1"/>
    <xf numFmtId="0" fontId="0" fillId="0" borderId="12" xfId="0" applyFill="1" applyBorder="1" applyAlignment="1">
      <alignment wrapText="1"/>
    </xf>
    <xf numFmtId="0" fontId="10" fillId="0" borderId="1" xfId="0" applyFont="1" applyBorder="1"/>
    <xf numFmtId="1" fontId="0" fillId="0" borderId="37" xfId="0" applyNumberFormat="1" applyBorder="1"/>
    <xf numFmtId="0" fontId="0" fillId="0" borderId="38" xfId="0" applyBorder="1"/>
    <xf numFmtId="1" fontId="0" fillId="0" borderId="39" xfId="0" applyNumberFormat="1" applyBorder="1"/>
    <xf numFmtId="0" fontId="6"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colors>
    <mruColors>
      <color rgb="FFFFFF66"/>
      <color rgb="FF99FF66"/>
      <color rgb="FFFFFFCC"/>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Plot!$P$4</c:f>
              <c:strCache>
                <c:ptCount val="1"/>
                <c:pt idx="0">
                  <c:v>FDD PHY Delay for DS [us]</c:v>
                </c:pt>
              </c:strCache>
            </c:strRef>
          </c:tx>
          <c:marker>
            <c:symbol val="none"/>
          </c:marker>
          <c:cat>
            <c:numRef>
              <c:f>Plot!$O$5:$O$19</c:f>
              <c:numCache>
                <c:formatCode>General</c:formatCode>
                <c:ptCount val="15"/>
                <c:pt idx="0">
                  <c:v>20</c:v>
                </c:pt>
                <c:pt idx="1">
                  <c:v>30</c:v>
                </c:pt>
                <c:pt idx="2">
                  <c:v>40</c:v>
                </c:pt>
                <c:pt idx="3">
                  <c:v>50</c:v>
                </c:pt>
                <c:pt idx="4">
                  <c:v>60</c:v>
                </c:pt>
                <c:pt idx="5">
                  <c:v>70</c:v>
                </c:pt>
                <c:pt idx="6">
                  <c:v>80</c:v>
                </c:pt>
                <c:pt idx="7">
                  <c:v>90</c:v>
                </c:pt>
                <c:pt idx="8">
                  <c:v>100</c:v>
                </c:pt>
                <c:pt idx="9">
                  <c:v>110</c:v>
                </c:pt>
                <c:pt idx="10">
                  <c:v>120</c:v>
                </c:pt>
                <c:pt idx="11">
                  <c:v>130</c:v>
                </c:pt>
                <c:pt idx="12">
                  <c:v>140</c:v>
                </c:pt>
                <c:pt idx="13">
                  <c:v>150</c:v>
                </c:pt>
                <c:pt idx="14">
                  <c:v>160</c:v>
                </c:pt>
              </c:numCache>
            </c:numRef>
          </c:cat>
          <c:val>
            <c:numRef>
              <c:f>Plot!$P$5:$P$19</c:f>
              <c:numCache>
                <c:formatCode>General</c:formatCode>
                <c:ptCount val="15"/>
                <c:pt idx="0">
                  <c:v>273</c:v>
                </c:pt>
                <c:pt idx="1">
                  <c:v>293</c:v>
                </c:pt>
                <c:pt idx="2">
                  <c:v>313</c:v>
                </c:pt>
                <c:pt idx="3">
                  <c:v>333</c:v>
                </c:pt>
                <c:pt idx="4">
                  <c:v>353</c:v>
                </c:pt>
                <c:pt idx="5">
                  <c:v>373</c:v>
                </c:pt>
                <c:pt idx="6">
                  <c:v>393</c:v>
                </c:pt>
                <c:pt idx="7">
                  <c:v>413</c:v>
                </c:pt>
                <c:pt idx="8">
                  <c:v>433</c:v>
                </c:pt>
                <c:pt idx="9">
                  <c:v>453</c:v>
                </c:pt>
                <c:pt idx="10">
                  <c:v>473</c:v>
                </c:pt>
                <c:pt idx="11">
                  <c:v>493</c:v>
                </c:pt>
                <c:pt idx="12">
                  <c:v>513</c:v>
                </c:pt>
                <c:pt idx="13">
                  <c:v>533</c:v>
                </c:pt>
                <c:pt idx="14">
                  <c:v>553</c:v>
                </c:pt>
              </c:numCache>
            </c:numRef>
          </c:val>
          <c:smooth val="0"/>
        </c:ser>
        <c:ser>
          <c:idx val="1"/>
          <c:order val="1"/>
          <c:tx>
            <c:strRef>
              <c:f>Plot!$Q$4</c:f>
              <c:strCache>
                <c:ptCount val="1"/>
                <c:pt idx="0">
                  <c:v>FDD PHY Delay for US  [us]</c:v>
                </c:pt>
              </c:strCache>
            </c:strRef>
          </c:tx>
          <c:marker>
            <c:symbol val="none"/>
          </c:marker>
          <c:val>
            <c:numRef>
              <c:f>Plot!$Q$5:$Q$19</c:f>
              <c:numCache>
                <c:formatCode>General</c:formatCode>
                <c:ptCount val="15"/>
                <c:pt idx="0">
                  <c:v>433</c:v>
                </c:pt>
                <c:pt idx="1">
                  <c:v>453</c:v>
                </c:pt>
                <c:pt idx="2">
                  <c:v>473</c:v>
                </c:pt>
                <c:pt idx="3">
                  <c:v>493</c:v>
                </c:pt>
                <c:pt idx="4">
                  <c:v>513</c:v>
                </c:pt>
                <c:pt idx="5">
                  <c:v>533</c:v>
                </c:pt>
                <c:pt idx="6">
                  <c:v>553</c:v>
                </c:pt>
                <c:pt idx="7">
                  <c:v>573</c:v>
                </c:pt>
                <c:pt idx="8">
                  <c:v>593</c:v>
                </c:pt>
                <c:pt idx="9">
                  <c:v>613</c:v>
                </c:pt>
                <c:pt idx="10">
                  <c:v>633</c:v>
                </c:pt>
                <c:pt idx="11">
                  <c:v>653</c:v>
                </c:pt>
                <c:pt idx="12">
                  <c:v>673</c:v>
                </c:pt>
                <c:pt idx="13">
                  <c:v>693</c:v>
                </c:pt>
                <c:pt idx="14">
                  <c:v>713</c:v>
                </c:pt>
              </c:numCache>
            </c:numRef>
          </c:val>
          <c:smooth val="0"/>
        </c:ser>
        <c:dLbls>
          <c:showLegendKey val="0"/>
          <c:showVal val="0"/>
          <c:showCatName val="0"/>
          <c:showSerName val="0"/>
          <c:showPercent val="0"/>
          <c:showBubbleSize val="0"/>
        </c:dLbls>
        <c:dropLines>
          <c:spPr>
            <a:ln>
              <a:noFill/>
            </a:ln>
          </c:spPr>
        </c:dropLines>
        <c:marker val="1"/>
        <c:smooth val="0"/>
        <c:axId val="88800256"/>
        <c:axId val="87229568"/>
      </c:lineChart>
      <c:catAx>
        <c:axId val="88800256"/>
        <c:scaling>
          <c:orientation val="minMax"/>
        </c:scaling>
        <c:delete val="0"/>
        <c:axPos val="b"/>
        <c:title>
          <c:tx>
            <c:rich>
              <a:bodyPr/>
              <a:lstStyle/>
              <a:p>
                <a:pPr>
                  <a:defRPr/>
                </a:pPr>
                <a:r>
                  <a:rPr lang="en-US"/>
                  <a:t>Symbol duration [us]</a:t>
                </a:r>
              </a:p>
            </c:rich>
          </c:tx>
          <c:layout/>
          <c:overlay val="0"/>
        </c:title>
        <c:numFmt formatCode="General" sourceLinked="1"/>
        <c:majorTickMark val="none"/>
        <c:minorTickMark val="none"/>
        <c:tickLblPos val="nextTo"/>
        <c:crossAx val="87229568"/>
        <c:crosses val="autoZero"/>
        <c:auto val="1"/>
        <c:lblAlgn val="ctr"/>
        <c:lblOffset val="100"/>
        <c:noMultiLvlLbl val="0"/>
      </c:catAx>
      <c:valAx>
        <c:axId val="87229568"/>
        <c:scaling>
          <c:orientation val="minMax"/>
        </c:scaling>
        <c:delete val="0"/>
        <c:axPos val="l"/>
        <c:majorGridlines>
          <c:spPr>
            <a:ln>
              <a:noFill/>
            </a:ln>
          </c:spPr>
        </c:majorGridlines>
        <c:title>
          <c:tx>
            <c:rich>
              <a:bodyPr/>
              <a:lstStyle/>
              <a:p>
                <a:pPr>
                  <a:defRPr/>
                </a:pPr>
                <a:r>
                  <a:rPr lang="en-US"/>
                  <a:t>FDD</a:t>
                </a:r>
                <a:r>
                  <a:rPr lang="en-US" baseline="0"/>
                  <a:t> PHY Delay [us]</a:t>
                </a:r>
                <a:endParaRPr lang="en-US"/>
              </a:p>
            </c:rich>
          </c:tx>
          <c:layout/>
          <c:overlay val="0"/>
        </c:title>
        <c:numFmt formatCode="General" sourceLinked="1"/>
        <c:majorTickMark val="out"/>
        <c:minorTickMark val="none"/>
        <c:tickLblPos val="nextTo"/>
        <c:crossAx val="88800256"/>
        <c:crosses val="autoZero"/>
        <c:crossBetween val="between"/>
      </c:valAx>
    </c:plotArea>
    <c:legend>
      <c:legendPos val="b"/>
      <c:layout>
        <c:manualLayout>
          <c:xMode val="edge"/>
          <c:yMode val="edge"/>
          <c:x val="0.35578613420985927"/>
          <c:y val="0.76718476469511077"/>
          <c:w val="0.60319931971120422"/>
          <c:h val="5.6071049258377588E-2"/>
        </c:manualLayout>
      </c:layout>
      <c:overlay val="1"/>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Plot!$R$4</c:f>
              <c:strCache>
                <c:ptCount val="1"/>
                <c:pt idx="0">
                  <c:v>FDD PHY RTT [us]</c:v>
                </c:pt>
              </c:strCache>
            </c:strRef>
          </c:tx>
          <c:marker>
            <c:symbol val="none"/>
          </c:marker>
          <c:cat>
            <c:numRef>
              <c:f>Plot!$O$5:$O$19</c:f>
              <c:numCache>
                <c:formatCode>General</c:formatCode>
                <c:ptCount val="15"/>
                <c:pt idx="0">
                  <c:v>20</c:v>
                </c:pt>
                <c:pt idx="1">
                  <c:v>30</c:v>
                </c:pt>
                <c:pt idx="2">
                  <c:v>40</c:v>
                </c:pt>
                <c:pt idx="3">
                  <c:v>50</c:v>
                </c:pt>
                <c:pt idx="4">
                  <c:v>60</c:v>
                </c:pt>
                <c:pt idx="5">
                  <c:v>70</c:v>
                </c:pt>
                <c:pt idx="6">
                  <c:v>80</c:v>
                </c:pt>
                <c:pt idx="7">
                  <c:v>90</c:v>
                </c:pt>
                <c:pt idx="8">
                  <c:v>100</c:v>
                </c:pt>
                <c:pt idx="9">
                  <c:v>110</c:v>
                </c:pt>
                <c:pt idx="10">
                  <c:v>120</c:v>
                </c:pt>
                <c:pt idx="11">
                  <c:v>130</c:v>
                </c:pt>
                <c:pt idx="12">
                  <c:v>140</c:v>
                </c:pt>
                <c:pt idx="13">
                  <c:v>150</c:v>
                </c:pt>
                <c:pt idx="14">
                  <c:v>160</c:v>
                </c:pt>
              </c:numCache>
            </c:numRef>
          </c:cat>
          <c:val>
            <c:numRef>
              <c:f>Plot!$R$5:$R$19</c:f>
              <c:numCache>
                <c:formatCode>0</c:formatCode>
                <c:ptCount val="15"/>
                <c:pt idx="0">
                  <c:v>709.83141762452112</c:v>
                </c:pt>
                <c:pt idx="1">
                  <c:v>749.83141762452112</c:v>
                </c:pt>
                <c:pt idx="2">
                  <c:v>789.83141762452112</c:v>
                </c:pt>
                <c:pt idx="3">
                  <c:v>829.83141762452112</c:v>
                </c:pt>
                <c:pt idx="4">
                  <c:v>869.83141762452112</c:v>
                </c:pt>
                <c:pt idx="5">
                  <c:v>909.83141762452112</c:v>
                </c:pt>
                <c:pt idx="6">
                  <c:v>949.83141762452112</c:v>
                </c:pt>
                <c:pt idx="7">
                  <c:v>989.83141762452112</c:v>
                </c:pt>
                <c:pt idx="8">
                  <c:v>1029.831417624521</c:v>
                </c:pt>
                <c:pt idx="9">
                  <c:v>1069.831417624521</c:v>
                </c:pt>
                <c:pt idx="10">
                  <c:v>1109.831417624521</c:v>
                </c:pt>
                <c:pt idx="11">
                  <c:v>1149.831417624521</c:v>
                </c:pt>
                <c:pt idx="12">
                  <c:v>1189.831417624521</c:v>
                </c:pt>
                <c:pt idx="13">
                  <c:v>1229.831417624521</c:v>
                </c:pt>
                <c:pt idx="14">
                  <c:v>1269.831417624521</c:v>
                </c:pt>
              </c:numCache>
            </c:numRef>
          </c:val>
          <c:smooth val="0"/>
        </c:ser>
        <c:dLbls>
          <c:showLegendKey val="0"/>
          <c:showVal val="0"/>
          <c:showCatName val="0"/>
          <c:showSerName val="0"/>
          <c:showPercent val="0"/>
          <c:showBubbleSize val="0"/>
        </c:dLbls>
        <c:dropLines>
          <c:spPr>
            <a:ln>
              <a:noFill/>
            </a:ln>
          </c:spPr>
        </c:dropLines>
        <c:marker val="1"/>
        <c:smooth val="0"/>
        <c:axId val="87250432"/>
        <c:axId val="87252352"/>
      </c:lineChart>
      <c:catAx>
        <c:axId val="87250432"/>
        <c:scaling>
          <c:orientation val="minMax"/>
        </c:scaling>
        <c:delete val="0"/>
        <c:axPos val="b"/>
        <c:title>
          <c:tx>
            <c:rich>
              <a:bodyPr/>
              <a:lstStyle/>
              <a:p>
                <a:pPr>
                  <a:defRPr/>
                </a:pPr>
                <a:r>
                  <a:rPr lang="en-US"/>
                  <a:t>Symbol duration [us]</a:t>
                </a:r>
              </a:p>
            </c:rich>
          </c:tx>
          <c:layout/>
          <c:overlay val="0"/>
        </c:title>
        <c:numFmt formatCode="General" sourceLinked="1"/>
        <c:majorTickMark val="none"/>
        <c:minorTickMark val="none"/>
        <c:tickLblPos val="nextTo"/>
        <c:crossAx val="87252352"/>
        <c:crosses val="autoZero"/>
        <c:auto val="1"/>
        <c:lblAlgn val="ctr"/>
        <c:lblOffset val="100"/>
        <c:noMultiLvlLbl val="0"/>
      </c:catAx>
      <c:valAx>
        <c:axId val="87252352"/>
        <c:scaling>
          <c:orientation val="minMax"/>
        </c:scaling>
        <c:delete val="0"/>
        <c:axPos val="l"/>
        <c:majorGridlines>
          <c:spPr>
            <a:ln>
              <a:noFill/>
            </a:ln>
          </c:spPr>
        </c:majorGridlines>
        <c:title>
          <c:tx>
            <c:rich>
              <a:bodyPr/>
              <a:lstStyle/>
              <a:p>
                <a:pPr>
                  <a:defRPr/>
                </a:pPr>
                <a:r>
                  <a:rPr lang="en-US"/>
                  <a:t>FDD</a:t>
                </a:r>
                <a:r>
                  <a:rPr lang="en-US" baseline="0"/>
                  <a:t> PHY RTT [us]</a:t>
                </a:r>
                <a:endParaRPr lang="en-US"/>
              </a:p>
            </c:rich>
          </c:tx>
          <c:layout/>
          <c:overlay val="0"/>
        </c:title>
        <c:numFmt formatCode="0" sourceLinked="1"/>
        <c:majorTickMark val="out"/>
        <c:minorTickMark val="none"/>
        <c:tickLblPos val="nextTo"/>
        <c:crossAx val="87250432"/>
        <c:crosses val="autoZero"/>
        <c:crossBetween val="between"/>
      </c:valAx>
    </c:plotArea>
    <c:legend>
      <c:legendPos val="b"/>
      <c:layout>
        <c:manualLayout>
          <c:xMode val="edge"/>
          <c:yMode val="edge"/>
          <c:x val="0.72338738031577832"/>
          <c:y val="0.76718476469511077"/>
          <c:w val="0.23559807360528529"/>
          <c:h val="5.6071049258377588E-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2</xdr:row>
      <xdr:rowOff>266700</xdr:rowOff>
    </xdr:from>
    <xdr:to>
      <xdr:col>10</xdr:col>
      <xdr:colOff>476250</xdr:colOff>
      <xdr:row>7</xdr:row>
      <xdr:rowOff>419100</xdr:rowOff>
    </xdr:to>
    <xdr:grpSp>
      <xdr:nvGrpSpPr>
        <xdr:cNvPr id="2" name="Group 1"/>
        <xdr:cNvGrpSpPr/>
      </xdr:nvGrpSpPr>
      <xdr:grpSpPr>
        <a:xfrm>
          <a:off x="7543800" y="600075"/>
          <a:ext cx="5572125" cy="3571875"/>
          <a:chOff x="1009010" y="1433657"/>
          <a:chExt cx="8229600" cy="4964414"/>
        </a:xfrm>
      </xdr:grpSpPr>
      <xdr:grpSp>
        <xdr:nvGrpSpPr>
          <xdr:cNvPr id="3" name="Group 2"/>
          <xdr:cNvGrpSpPr/>
        </xdr:nvGrpSpPr>
        <xdr:grpSpPr>
          <a:xfrm>
            <a:off x="1009010" y="1433657"/>
            <a:ext cx="8229600" cy="4964414"/>
            <a:chOff x="1009010" y="1433657"/>
            <a:chExt cx="8229600" cy="4964414"/>
          </a:xfrm>
        </xdr:grpSpPr>
        <xdr:sp macro="" textlink="">
          <xdr:nvSpPr>
            <xdr:cNvPr id="6" name="Content Placeholder 2"/>
            <xdr:cNvSpPr txBox="1">
              <a:spLocks/>
            </xdr:cNvSpPr>
          </xdr:nvSpPr>
          <xdr:spPr>
            <a:xfrm>
              <a:off x="1009010" y="1600200"/>
              <a:ext cx="8229600" cy="4525963"/>
            </a:xfrm>
            <a:prstGeom prst="rect">
              <a:avLst/>
            </a:prstGeom>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192799" marR="0" lvl="0" indent="-192799" algn="l" defTabSz="914400" rtl="0" eaLnBrk="1" fontAlgn="base" latinLnBrk="0" hangingPunct="1">
                <a:lnSpc>
                  <a:spcPct val="95000"/>
                </a:lnSpc>
                <a:spcBef>
                  <a:spcPct val="35000"/>
                </a:spcBef>
                <a:spcAft>
                  <a:spcPct val="0"/>
                </a:spcAft>
                <a:buClr>
                  <a:schemeClr val="accent2"/>
                </a:buClr>
                <a:buSzTx/>
                <a:buFont typeface="Wingdings" pitchFamily="2" charset="2"/>
                <a:buNone/>
                <a:tabLst/>
                <a:defRPr/>
              </a:pPr>
              <a:r>
                <a:rPr kumimoji="0" lang="en-US" sz="1200" b="0" i="0" u="none" strike="noStrike" kern="0" cap="none" spc="0" normalizeH="0" baseline="0">
                  <a:ln>
                    <a:noFill/>
                  </a:ln>
                  <a:solidFill>
                    <a:srgbClr val="333333"/>
                  </a:solidFill>
                  <a:effectLst/>
                  <a:uLnTx/>
                  <a:uFillTx/>
                  <a:latin typeface="+mn-lt"/>
                  <a:ea typeface="+mn-ea"/>
                  <a:cs typeface="+mn-cs"/>
                </a:rPr>
                <a:t> </a:t>
              </a:r>
            </a:p>
          </xdr:txBody>
        </xdr:sp>
        <xdr:sp macro="" textlink="">
          <xdr:nvSpPr>
            <xdr:cNvPr id="7" name="Rectangle 6"/>
            <xdr:cNvSpPr/>
          </xdr:nvSpPr>
          <xdr:spPr>
            <a:xfrm>
              <a:off x="3899985" y="3447663"/>
              <a:ext cx="154517" cy="41910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700" b="1">
                <a:solidFill>
                  <a:schemeClr val="tx1"/>
                </a:solidFill>
              </a:endParaRPr>
            </a:p>
          </xdr:txBody>
        </xdr:sp>
        <xdr:sp macro="" textlink="">
          <xdr:nvSpPr>
            <xdr:cNvPr id="8" name="Rectangle 7"/>
            <xdr:cNvSpPr/>
          </xdr:nvSpPr>
          <xdr:spPr>
            <a:xfrm>
              <a:off x="3859768" y="4330314"/>
              <a:ext cx="234950" cy="245533"/>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700" b="1">
                <a:solidFill>
                  <a:schemeClr val="tx1"/>
                </a:solidFill>
              </a:endParaRPr>
            </a:p>
          </xdr:txBody>
        </xdr:sp>
        <xdr:sp macro="" textlink="">
          <xdr:nvSpPr>
            <xdr:cNvPr id="9" name="Rectangle 8"/>
            <xdr:cNvSpPr/>
          </xdr:nvSpPr>
          <xdr:spPr>
            <a:xfrm>
              <a:off x="1278662" y="2374513"/>
              <a:ext cx="1068916" cy="31750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600" b="1">
                  <a:solidFill>
                    <a:schemeClr val="tx1"/>
                  </a:solidFill>
                </a:rPr>
                <a:t>APPLICATION</a:t>
              </a:r>
            </a:p>
          </xdr:txBody>
        </xdr:sp>
        <xdr:sp macro="" textlink="">
          <xdr:nvSpPr>
            <xdr:cNvPr id="10" name="Rectangle 9"/>
            <xdr:cNvSpPr/>
          </xdr:nvSpPr>
          <xdr:spPr>
            <a:xfrm>
              <a:off x="1278662" y="2685663"/>
              <a:ext cx="1068916" cy="31750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PRESENTATION</a:t>
              </a:r>
            </a:p>
          </xdr:txBody>
        </xdr:sp>
        <xdr:sp macro="" textlink="">
          <xdr:nvSpPr>
            <xdr:cNvPr id="11" name="Rectangle 10"/>
            <xdr:cNvSpPr/>
          </xdr:nvSpPr>
          <xdr:spPr>
            <a:xfrm>
              <a:off x="1278662" y="2992579"/>
              <a:ext cx="1068916" cy="31750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600" b="1">
                  <a:solidFill>
                    <a:schemeClr val="tx1"/>
                  </a:solidFill>
                </a:rPr>
                <a:t>SESSION</a:t>
              </a:r>
            </a:p>
          </xdr:txBody>
        </xdr:sp>
        <xdr:sp macro="" textlink="">
          <xdr:nvSpPr>
            <xdr:cNvPr id="12" name="Rectangle 11"/>
            <xdr:cNvSpPr/>
          </xdr:nvSpPr>
          <xdr:spPr>
            <a:xfrm>
              <a:off x="1278662" y="3303729"/>
              <a:ext cx="1068916" cy="31750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TRANSPORT</a:t>
              </a:r>
            </a:p>
          </xdr:txBody>
        </xdr:sp>
        <xdr:sp macro="" textlink="">
          <xdr:nvSpPr>
            <xdr:cNvPr id="13" name="Rectangle 12"/>
            <xdr:cNvSpPr/>
          </xdr:nvSpPr>
          <xdr:spPr>
            <a:xfrm>
              <a:off x="1278662" y="3600063"/>
              <a:ext cx="1068916" cy="31750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NETWORK</a:t>
              </a:r>
            </a:p>
          </xdr:txBody>
        </xdr:sp>
        <xdr:sp macro="" textlink="">
          <xdr:nvSpPr>
            <xdr:cNvPr id="14" name="Rectangle 13"/>
            <xdr:cNvSpPr/>
          </xdr:nvSpPr>
          <xdr:spPr>
            <a:xfrm>
              <a:off x="1278662" y="3906979"/>
              <a:ext cx="1068916" cy="31750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600" b="1">
                  <a:solidFill>
                    <a:schemeClr val="tx1"/>
                  </a:solidFill>
                </a:rPr>
                <a:t>DATA LINK</a:t>
              </a:r>
            </a:p>
          </xdr:txBody>
        </xdr:sp>
        <xdr:sp macro="" textlink="">
          <xdr:nvSpPr>
            <xdr:cNvPr id="15" name="Rectangle 14"/>
            <xdr:cNvSpPr/>
          </xdr:nvSpPr>
          <xdr:spPr>
            <a:xfrm>
              <a:off x="1278662" y="4218129"/>
              <a:ext cx="1068916" cy="31750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PHYSICAL</a:t>
              </a:r>
            </a:p>
          </xdr:txBody>
        </xdr:sp>
        <xdr:sp macro="" textlink="">
          <xdr:nvSpPr>
            <xdr:cNvPr id="16" name="Rectangle 15"/>
            <xdr:cNvSpPr/>
          </xdr:nvSpPr>
          <xdr:spPr>
            <a:xfrm>
              <a:off x="2772693" y="2311013"/>
              <a:ext cx="2398183" cy="370417"/>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OAM (Optional)</a:t>
              </a:r>
            </a:p>
          </xdr:txBody>
        </xdr:sp>
        <xdr:sp macro="" textlink="">
          <xdr:nvSpPr>
            <xdr:cNvPr id="17" name="Rectangle 16"/>
            <xdr:cNvSpPr/>
          </xdr:nvSpPr>
          <xdr:spPr>
            <a:xfrm>
              <a:off x="2772693" y="2675081"/>
              <a:ext cx="2398183" cy="32385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MULTIPOINT MAC CONTROL (MPMC)</a:t>
              </a:r>
            </a:p>
          </xdr:txBody>
        </xdr:sp>
        <xdr:sp macro="" textlink="">
          <xdr:nvSpPr>
            <xdr:cNvPr id="18" name="Rectangle 17"/>
            <xdr:cNvSpPr/>
          </xdr:nvSpPr>
          <xdr:spPr>
            <a:xfrm>
              <a:off x="2772693" y="2986231"/>
              <a:ext cx="2398183" cy="32385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MAC – MEDIA ACCESS CONTROL</a:t>
              </a:r>
            </a:p>
          </xdr:txBody>
        </xdr:sp>
        <xdr:sp macro="" textlink="">
          <xdr:nvSpPr>
            <xdr:cNvPr id="19" name="Rectangle 18"/>
            <xdr:cNvSpPr/>
          </xdr:nvSpPr>
          <xdr:spPr>
            <a:xfrm>
              <a:off x="3255459" y="3318548"/>
              <a:ext cx="1443569" cy="188382"/>
            </a:xfrm>
            <a:prstGeom prst="rect">
              <a:avLst/>
            </a:prstGeom>
            <a:solidFill>
              <a:schemeClr val="bg1"/>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lIns="0" tIns="0" rIns="0" bIns="4572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RECONCILLIATION</a:t>
              </a:r>
            </a:p>
          </xdr:txBody>
        </xdr:sp>
        <xdr:sp macro="" textlink="">
          <xdr:nvSpPr>
            <xdr:cNvPr id="20" name="Rectangle 19"/>
            <xdr:cNvSpPr/>
          </xdr:nvSpPr>
          <xdr:spPr>
            <a:xfrm>
              <a:off x="3389867" y="3788448"/>
              <a:ext cx="1174752" cy="184149"/>
            </a:xfrm>
            <a:prstGeom prst="rect">
              <a:avLst/>
            </a:prstGeom>
            <a:solidFill>
              <a:srgbClr val="FFFFFF"/>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lIns="0" tIns="0" rIns="0" bIns="4572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PCS</a:t>
              </a:r>
            </a:p>
          </xdr:txBody>
        </xdr:sp>
        <xdr:sp macro="" textlink="">
          <xdr:nvSpPr>
            <xdr:cNvPr id="21" name="Rectangle 20"/>
            <xdr:cNvSpPr/>
          </xdr:nvSpPr>
          <xdr:spPr>
            <a:xfrm>
              <a:off x="3389867" y="3972598"/>
              <a:ext cx="1174752" cy="184149"/>
            </a:xfrm>
            <a:prstGeom prst="rect">
              <a:avLst/>
            </a:prstGeom>
            <a:solidFill>
              <a:srgbClr val="FFFFFF"/>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lIns="0" tIns="0" rIns="0" bIns="4572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PMA</a:t>
              </a:r>
            </a:p>
          </xdr:txBody>
        </xdr:sp>
        <xdr:sp macro="" textlink="">
          <xdr:nvSpPr>
            <xdr:cNvPr id="22" name="Rectangle 21"/>
            <xdr:cNvSpPr/>
          </xdr:nvSpPr>
          <xdr:spPr>
            <a:xfrm>
              <a:off x="3389867" y="4167332"/>
              <a:ext cx="1174752" cy="184149"/>
            </a:xfrm>
            <a:prstGeom prst="rect">
              <a:avLst/>
            </a:prstGeom>
            <a:solidFill>
              <a:srgbClr val="FFFFFF"/>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lIns="0" tIns="0" rIns="0" bIns="4572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PMD</a:t>
              </a:r>
            </a:p>
          </xdr:txBody>
        </xdr:sp>
        <xdr:sp macro="" textlink="">
          <xdr:nvSpPr>
            <xdr:cNvPr id="23" name="TextBox 26"/>
            <xdr:cNvSpPr txBox="1"/>
          </xdr:nvSpPr>
          <xdr:spPr>
            <a:xfrm>
              <a:off x="1245928" y="1559594"/>
              <a:ext cx="1127606" cy="840127"/>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OSI</a:t>
              </a:r>
            </a:p>
            <a:p>
              <a:pPr algn="ctr"/>
              <a:r>
                <a:rPr lang="en-US" sz="600" b="1"/>
                <a:t>REFERENCE</a:t>
              </a:r>
            </a:p>
            <a:p>
              <a:pPr algn="ctr"/>
              <a:r>
                <a:rPr lang="en-US" sz="600" b="1"/>
                <a:t>MODEL</a:t>
              </a:r>
            </a:p>
            <a:p>
              <a:pPr algn="ctr"/>
              <a:r>
                <a:rPr lang="en-US" sz="600" b="1"/>
                <a:t>LAYERS</a:t>
              </a:r>
            </a:p>
          </xdr:txBody>
        </xdr:sp>
        <xdr:sp macro="" textlink="">
          <xdr:nvSpPr>
            <xdr:cNvPr id="24" name="TextBox 27"/>
            <xdr:cNvSpPr txBox="1"/>
          </xdr:nvSpPr>
          <xdr:spPr>
            <a:xfrm>
              <a:off x="3156921" y="1522054"/>
              <a:ext cx="1626128" cy="336051"/>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HIGHER LAYERS</a:t>
              </a:r>
            </a:p>
          </xdr:txBody>
        </xdr:sp>
        <xdr:sp macro="" textlink="">
          <xdr:nvSpPr>
            <xdr:cNvPr id="25" name="TextBox 28"/>
            <xdr:cNvSpPr txBox="1"/>
          </xdr:nvSpPr>
          <xdr:spPr>
            <a:xfrm>
              <a:off x="4747443" y="3928146"/>
              <a:ext cx="545998" cy="504075"/>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PHY</a:t>
              </a:r>
            </a:p>
          </xdr:txBody>
        </xdr:sp>
        <xdr:sp macro="" textlink="">
          <xdr:nvSpPr>
            <xdr:cNvPr id="26" name="Right Brace 25"/>
            <xdr:cNvSpPr/>
          </xdr:nvSpPr>
          <xdr:spPr>
            <a:xfrm>
              <a:off x="4651068" y="3782097"/>
              <a:ext cx="137584" cy="571500"/>
            </a:xfrm>
            <a:prstGeom prst="rightBrace">
              <a:avLst/>
            </a:prstGeom>
            <a:ln w="12700" cap="flat" cmpd="sng" algn="ctr">
              <a:solidFill>
                <a:srgbClr val="000000"/>
              </a:solidFill>
              <a:prstDash val="solid"/>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sz="1000"/>
            </a:p>
          </xdr:txBody>
        </xdr:sp>
        <xdr:sp macro="" textlink="">
          <xdr:nvSpPr>
            <xdr:cNvPr id="27" name="TextBox 30"/>
            <xdr:cNvSpPr txBox="1"/>
          </xdr:nvSpPr>
          <xdr:spPr>
            <a:xfrm>
              <a:off x="2932385" y="3497260"/>
              <a:ext cx="649817" cy="504075"/>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XGMII</a:t>
              </a:r>
            </a:p>
          </xdr:txBody>
        </xdr:sp>
        <xdr:sp macro="" textlink="">
          <xdr:nvSpPr>
            <xdr:cNvPr id="28" name="TextBox 31"/>
            <xdr:cNvSpPr txBox="1"/>
          </xdr:nvSpPr>
          <xdr:spPr>
            <a:xfrm>
              <a:off x="3009446" y="4321831"/>
              <a:ext cx="649817" cy="336051"/>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MDI</a:t>
              </a:r>
            </a:p>
          </xdr:txBody>
        </xdr:sp>
        <xdr:sp macro="" textlink="">
          <xdr:nvSpPr>
            <xdr:cNvPr id="29" name="TextBox 32"/>
            <xdr:cNvSpPr txBox="1"/>
          </xdr:nvSpPr>
          <xdr:spPr>
            <a:xfrm>
              <a:off x="3422556" y="4793415"/>
              <a:ext cx="1108527" cy="280043"/>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400" b="1"/>
                <a:t>Up to 10 Gbps</a:t>
              </a:r>
            </a:p>
          </xdr:txBody>
        </xdr:sp>
        <xdr:cxnSp macro="">
          <xdr:nvCxnSpPr>
            <xdr:cNvPr id="30" name="Straight Arrow Connector 29"/>
            <xdr:cNvCxnSpPr/>
          </xdr:nvCxnSpPr>
          <xdr:spPr>
            <a:xfrm flipV="1">
              <a:off x="3530180" y="3635271"/>
              <a:ext cx="301347" cy="9175"/>
            </a:xfrm>
            <a:prstGeom prst="straightConnector1">
              <a:avLst/>
            </a:prstGeom>
            <a:ln w="12700" cap="flat" cmpd="sng" algn="ctr">
              <a:solidFill>
                <a:srgbClr val="000000"/>
              </a:solidFill>
              <a:prstDash val="solid"/>
              <a:round/>
              <a:headEnd type="none" w="med" len="med"/>
              <a:tailEnd type="triangle" w="med" len="med"/>
            </a:ln>
            <a:effectLst/>
          </xdr:spPr>
          <xdr:style>
            <a:lnRef idx="2">
              <a:schemeClr val="accent1"/>
            </a:lnRef>
            <a:fillRef idx="0">
              <a:schemeClr val="accent1"/>
            </a:fillRef>
            <a:effectRef idx="1">
              <a:schemeClr val="accent1"/>
            </a:effectRef>
            <a:fontRef idx="minor">
              <a:schemeClr val="tx1"/>
            </a:fontRef>
          </xdr:style>
        </xdr:cxnSp>
        <xdr:cxnSp macro="">
          <xdr:nvCxnSpPr>
            <xdr:cNvPr id="31" name="Straight Arrow Connector 30"/>
            <xdr:cNvCxnSpPr/>
          </xdr:nvCxnSpPr>
          <xdr:spPr>
            <a:xfrm flipV="1">
              <a:off x="3530180" y="4449079"/>
              <a:ext cx="301347" cy="9175"/>
            </a:xfrm>
            <a:prstGeom prst="straightConnector1">
              <a:avLst/>
            </a:prstGeom>
            <a:ln w="12700" cap="flat" cmpd="sng" algn="ctr">
              <a:solidFill>
                <a:srgbClr val="000000"/>
              </a:solidFill>
              <a:prstDash val="solid"/>
              <a:round/>
              <a:headEnd type="none" w="med" len="med"/>
              <a:tailEnd type="triangle" w="med" len="med"/>
            </a:ln>
            <a:effectLst/>
          </xdr:spPr>
          <xdr:style>
            <a:lnRef idx="2">
              <a:schemeClr val="accent1"/>
            </a:lnRef>
            <a:fillRef idx="0">
              <a:schemeClr val="accent1"/>
            </a:fillRef>
            <a:effectRef idx="1">
              <a:schemeClr val="accent1"/>
            </a:effectRef>
            <a:fontRef idx="minor">
              <a:schemeClr val="tx1"/>
            </a:fontRef>
          </xdr:style>
        </xdr:cxnSp>
        <xdr:cxnSp macro="">
          <xdr:nvCxnSpPr>
            <xdr:cNvPr id="32" name="Straight Connector 31"/>
            <xdr:cNvCxnSpPr/>
          </xdr:nvCxnSpPr>
          <xdr:spPr>
            <a:xfrm flipH="1">
              <a:off x="2765254" y="1433657"/>
              <a:ext cx="1589" cy="441236"/>
            </a:xfrm>
            <a:prstGeom prst="line">
              <a:avLst/>
            </a:prstGeom>
            <a:ln w="12700" cap="flat" cmpd="sng" algn="ctr">
              <a:solidFill>
                <a:srgbClr val="000000"/>
              </a:solidFill>
              <a:prstDash val="dash"/>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cxnSp>
        <xdr:cxnSp macro="">
          <xdr:nvCxnSpPr>
            <xdr:cNvPr id="33" name="Straight Connector 32"/>
            <xdr:cNvCxnSpPr/>
          </xdr:nvCxnSpPr>
          <xdr:spPr>
            <a:xfrm>
              <a:off x="2432880" y="4530403"/>
              <a:ext cx="1077499" cy="9008"/>
            </a:xfrm>
            <a:prstGeom prst="line">
              <a:avLst/>
            </a:prstGeom>
            <a:ln w="12700" cap="flat" cmpd="sng" algn="ctr">
              <a:solidFill>
                <a:srgbClr val="000000"/>
              </a:solidFill>
              <a:prstDash val="dash"/>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cxnSp>
        <xdr:cxnSp macro="">
          <xdr:nvCxnSpPr>
            <xdr:cNvPr id="34" name="Straight Connector 33"/>
            <xdr:cNvCxnSpPr/>
          </xdr:nvCxnSpPr>
          <xdr:spPr>
            <a:xfrm flipV="1">
              <a:off x="2349793" y="3310832"/>
              <a:ext cx="394728" cy="910949"/>
            </a:xfrm>
            <a:prstGeom prst="line">
              <a:avLst/>
            </a:prstGeom>
            <a:ln w="12700" cap="flat" cmpd="sng" algn="ctr">
              <a:solidFill>
                <a:srgbClr val="000000"/>
              </a:solidFill>
              <a:prstDash val="dash"/>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cxnSp>
        <xdr:cxnSp macro="">
          <xdr:nvCxnSpPr>
            <xdr:cNvPr id="35" name="Straight Connector 34"/>
            <xdr:cNvCxnSpPr/>
          </xdr:nvCxnSpPr>
          <xdr:spPr>
            <a:xfrm flipV="1">
              <a:off x="2361663" y="1942704"/>
              <a:ext cx="367955" cy="1970451"/>
            </a:xfrm>
            <a:prstGeom prst="line">
              <a:avLst/>
            </a:prstGeom>
            <a:ln w="12700" cap="flat" cmpd="sng" algn="ctr">
              <a:solidFill>
                <a:srgbClr val="000000"/>
              </a:solidFill>
              <a:prstDash val="dash"/>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cxnSp>
        <xdr:cxnSp macro="">
          <xdr:nvCxnSpPr>
            <xdr:cNvPr id="36" name="Straight Connector 35"/>
            <xdr:cNvCxnSpPr/>
          </xdr:nvCxnSpPr>
          <xdr:spPr>
            <a:xfrm flipH="1">
              <a:off x="5166994" y="1433657"/>
              <a:ext cx="1589" cy="441236"/>
            </a:xfrm>
            <a:prstGeom prst="line">
              <a:avLst/>
            </a:prstGeom>
            <a:ln w="12700" cap="flat" cmpd="sng" algn="ctr">
              <a:solidFill>
                <a:srgbClr val="000000"/>
              </a:solidFill>
              <a:prstDash val="dash"/>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cxnSp>
        <xdr:sp macro="" textlink="">
          <xdr:nvSpPr>
            <xdr:cNvPr id="37" name="TextBox 40"/>
            <xdr:cNvSpPr txBox="1"/>
          </xdr:nvSpPr>
          <xdr:spPr>
            <a:xfrm>
              <a:off x="1317143" y="5529937"/>
              <a:ext cx="3786385" cy="868133"/>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500" b="1"/>
                <a:t>CLT – COAX LINE TERMINAL</a:t>
              </a:r>
            </a:p>
            <a:p>
              <a:r>
                <a:rPr lang="en-US" sz="500" b="1"/>
                <a:t>CNU – COAX NETWORK UNIT</a:t>
              </a:r>
            </a:p>
            <a:p>
              <a:r>
                <a:rPr lang="en-US" sz="500" b="1"/>
                <a:t>MDI – MEDIUM DEPENDENT INTERFACE</a:t>
              </a:r>
            </a:p>
            <a:p>
              <a:r>
                <a:rPr lang="en-US" sz="500" b="1"/>
                <a:t>OAM – OPERATIONS, ADMINISTRATION, &amp; MAINTENANCE</a:t>
              </a:r>
            </a:p>
            <a:p>
              <a:endParaRPr lang="en-US" sz="500" b="1"/>
            </a:p>
          </xdr:txBody>
        </xdr:sp>
        <xdr:sp macro="" textlink="">
          <xdr:nvSpPr>
            <xdr:cNvPr id="38" name="TextBox 41"/>
            <xdr:cNvSpPr txBox="1"/>
          </xdr:nvSpPr>
          <xdr:spPr>
            <a:xfrm>
              <a:off x="5222226" y="5529938"/>
              <a:ext cx="3608342" cy="868133"/>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500" b="1"/>
                <a:t>PCS – PHYSICAL CODING SUBLAYER</a:t>
              </a:r>
            </a:p>
            <a:p>
              <a:r>
                <a:rPr lang="en-US" sz="500" b="1"/>
                <a:t>PHY – PHYSICAL LAYER DEVICE</a:t>
              </a:r>
            </a:p>
            <a:p>
              <a:r>
                <a:rPr lang="en-US" sz="500" b="1"/>
                <a:t>PMA – PHYSICAL MEDIUM ATTACHMENT</a:t>
              </a:r>
            </a:p>
            <a:p>
              <a:r>
                <a:rPr lang="en-US" sz="500" b="1"/>
                <a:t>PMD – PHYSICAL MEDIUM DEPENDENT</a:t>
              </a:r>
            </a:p>
            <a:p>
              <a:r>
                <a:rPr lang="en-US" sz="500" b="1"/>
                <a:t>XGMII – GIGABIT MEDIA INDEPENDENT INTERFACE</a:t>
              </a:r>
            </a:p>
          </xdr:txBody>
        </xdr:sp>
        <xdr:sp macro="" textlink="">
          <xdr:nvSpPr>
            <xdr:cNvPr id="39" name="Rectangle 38"/>
            <xdr:cNvSpPr/>
          </xdr:nvSpPr>
          <xdr:spPr>
            <a:xfrm>
              <a:off x="2772693" y="1941125"/>
              <a:ext cx="2398183" cy="370417"/>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LLC (LOGICAL LINK CONTROL)</a:t>
              </a:r>
              <a:br>
                <a:rPr lang="en-US" sz="500" b="1">
                  <a:solidFill>
                    <a:schemeClr val="tx1"/>
                  </a:solidFill>
                </a:rPr>
              </a:br>
              <a:r>
                <a:rPr lang="en-US" sz="500" b="1">
                  <a:solidFill>
                    <a:schemeClr val="tx1"/>
                  </a:solidFill>
                </a:rPr>
                <a:t>OR OTHER MAC CLIENT</a:t>
              </a:r>
            </a:p>
          </xdr:txBody>
        </xdr:sp>
        <xdr:sp macro="" textlink="">
          <xdr:nvSpPr>
            <xdr:cNvPr id="40" name="Rectangle 39"/>
            <xdr:cNvSpPr/>
          </xdr:nvSpPr>
          <xdr:spPr>
            <a:xfrm>
              <a:off x="6912946" y="3457621"/>
              <a:ext cx="154517" cy="41910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700" b="1">
                <a:solidFill>
                  <a:schemeClr val="tx1"/>
                </a:solidFill>
              </a:endParaRPr>
            </a:p>
          </xdr:txBody>
        </xdr:sp>
        <xdr:sp macro="" textlink="">
          <xdr:nvSpPr>
            <xdr:cNvPr id="41" name="Rectangle 40"/>
            <xdr:cNvSpPr/>
          </xdr:nvSpPr>
          <xdr:spPr>
            <a:xfrm>
              <a:off x="6872729" y="4340272"/>
              <a:ext cx="234950" cy="245533"/>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700" b="1">
                <a:solidFill>
                  <a:schemeClr val="tx1"/>
                </a:solidFill>
              </a:endParaRPr>
            </a:p>
          </xdr:txBody>
        </xdr:sp>
        <xdr:sp macro="" textlink="">
          <xdr:nvSpPr>
            <xdr:cNvPr id="42" name="Rectangle 41"/>
            <xdr:cNvSpPr/>
          </xdr:nvSpPr>
          <xdr:spPr>
            <a:xfrm>
              <a:off x="5785654" y="2320971"/>
              <a:ext cx="2398183" cy="370417"/>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OAM (Optional)</a:t>
              </a:r>
            </a:p>
          </xdr:txBody>
        </xdr:sp>
        <xdr:sp macro="" textlink="">
          <xdr:nvSpPr>
            <xdr:cNvPr id="43" name="Rectangle 42"/>
            <xdr:cNvSpPr/>
          </xdr:nvSpPr>
          <xdr:spPr>
            <a:xfrm>
              <a:off x="5785654" y="2685039"/>
              <a:ext cx="2398183" cy="32385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MULTIPOINT MAC CONTROL (MPMC)</a:t>
              </a:r>
            </a:p>
          </xdr:txBody>
        </xdr:sp>
        <xdr:sp macro="" textlink="">
          <xdr:nvSpPr>
            <xdr:cNvPr id="44" name="Rectangle 43"/>
            <xdr:cNvSpPr/>
          </xdr:nvSpPr>
          <xdr:spPr>
            <a:xfrm>
              <a:off x="5785654" y="2996189"/>
              <a:ext cx="2398183" cy="323850"/>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MAC – MEDIA ACCESS CONTROL</a:t>
              </a:r>
            </a:p>
          </xdr:txBody>
        </xdr:sp>
        <xdr:sp macro="" textlink="">
          <xdr:nvSpPr>
            <xdr:cNvPr id="45" name="Rectangle 44"/>
            <xdr:cNvSpPr/>
          </xdr:nvSpPr>
          <xdr:spPr>
            <a:xfrm>
              <a:off x="6268420" y="3328506"/>
              <a:ext cx="1443569" cy="188382"/>
            </a:xfrm>
            <a:prstGeom prst="rect">
              <a:avLst/>
            </a:prstGeom>
            <a:solidFill>
              <a:schemeClr val="bg1"/>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lIns="0" tIns="0" rIns="0" bIns="4572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RECONCILLIATION</a:t>
              </a:r>
            </a:p>
          </xdr:txBody>
        </xdr:sp>
        <xdr:sp macro="" textlink="">
          <xdr:nvSpPr>
            <xdr:cNvPr id="46" name="Rectangle 45"/>
            <xdr:cNvSpPr/>
          </xdr:nvSpPr>
          <xdr:spPr>
            <a:xfrm>
              <a:off x="6402828" y="3798406"/>
              <a:ext cx="1174752" cy="184149"/>
            </a:xfrm>
            <a:prstGeom prst="rect">
              <a:avLst/>
            </a:prstGeom>
            <a:solidFill>
              <a:srgbClr val="FFFFFF"/>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lIns="0" tIns="0" rIns="0" bIns="4572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PCS</a:t>
              </a:r>
            </a:p>
          </xdr:txBody>
        </xdr:sp>
        <xdr:sp macro="" textlink="">
          <xdr:nvSpPr>
            <xdr:cNvPr id="47" name="Rectangle 46"/>
            <xdr:cNvSpPr/>
          </xdr:nvSpPr>
          <xdr:spPr>
            <a:xfrm>
              <a:off x="6402828" y="3982556"/>
              <a:ext cx="1174752" cy="184149"/>
            </a:xfrm>
            <a:prstGeom prst="rect">
              <a:avLst/>
            </a:prstGeom>
            <a:solidFill>
              <a:srgbClr val="FFFFFF"/>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lIns="0" tIns="0" rIns="0" bIns="4572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PMA</a:t>
              </a:r>
            </a:p>
          </xdr:txBody>
        </xdr:sp>
        <xdr:sp macro="" textlink="">
          <xdr:nvSpPr>
            <xdr:cNvPr id="48" name="Rectangle 47"/>
            <xdr:cNvSpPr/>
          </xdr:nvSpPr>
          <xdr:spPr>
            <a:xfrm>
              <a:off x="6402828" y="4177290"/>
              <a:ext cx="1174752" cy="184149"/>
            </a:xfrm>
            <a:prstGeom prst="rect">
              <a:avLst/>
            </a:prstGeom>
            <a:solidFill>
              <a:srgbClr val="FFFFFF"/>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lIns="0" tIns="0" rIns="0" bIns="4572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PMD</a:t>
              </a:r>
            </a:p>
          </xdr:txBody>
        </xdr:sp>
        <xdr:sp macro="" textlink="">
          <xdr:nvSpPr>
            <xdr:cNvPr id="49" name="TextBox 52"/>
            <xdr:cNvSpPr txBox="1"/>
          </xdr:nvSpPr>
          <xdr:spPr>
            <a:xfrm>
              <a:off x="6124306" y="1532011"/>
              <a:ext cx="1626128" cy="336051"/>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HIGHER LAYERS</a:t>
              </a:r>
            </a:p>
          </xdr:txBody>
        </xdr:sp>
        <xdr:sp macro="" textlink="">
          <xdr:nvSpPr>
            <xdr:cNvPr id="50" name="TextBox 53"/>
            <xdr:cNvSpPr txBox="1"/>
          </xdr:nvSpPr>
          <xdr:spPr>
            <a:xfrm>
              <a:off x="7750436" y="3938102"/>
              <a:ext cx="522259" cy="504075"/>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PHY</a:t>
              </a:r>
            </a:p>
          </xdr:txBody>
        </xdr:sp>
        <xdr:sp macro="" textlink="">
          <xdr:nvSpPr>
            <xdr:cNvPr id="51" name="Right Brace 50"/>
            <xdr:cNvSpPr/>
          </xdr:nvSpPr>
          <xdr:spPr>
            <a:xfrm>
              <a:off x="7664029" y="3792055"/>
              <a:ext cx="137584" cy="571500"/>
            </a:xfrm>
            <a:prstGeom prst="rightBrace">
              <a:avLst/>
            </a:prstGeom>
            <a:ln w="12700" cap="flat" cmpd="sng" algn="ctr">
              <a:solidFill>
                <a:srgbClr val="000000"/>
              </a:solidFill>
              <a:prstDash val="solid"/>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sz="1000"/>
            </a:p>
          </xdr:txBody>
        </xdr:sp>
        <xdr:sp macro="" textlink="">
          <xdr:nvSpPr>
            <xdr:cNvPr id="52" name="TextBox 55"/>
            <xdr:cNvSpPr txBox="1"/>
          </xdr:nvSpPr>
          <xdr:spPr>
            <a:xfrm>
              <a:off x="5945345" y="3507221"/>
              <a:ext cx="649817" cy="504075"/>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XGMII</a:t>
              </a:r>
            </a:p>
          </xdr:txBody>
        </xdr:sp>
        <xdr:sp macro="" textlink="">
          <xdr:nvSpPr>
            <xdr:cNvPr id="53" name="TextBox 56"/>
            <xdr:cNvSpPr txBox="1"/>
          </xdr:nvSpPr>
          <xdr:spPr>
            <a:xfrm>
              <a:off x="6022406" y="4331790"/>
              <a:ext cx="649817" cy="336051"/>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MDI</a:t>
              </a:r>
            </a:p>
          </xdr:txBody>
        </xdr:sp>
        <xdr:cxnSp macro="">
          <xdr:nvCxnSpPr>
            <xdr:cNvPr id="54" name="Straight Arrow Connector 53"/>
            <xdr:cNvCxnSpPr/>
          </xdr:nvCxnSpPr>
          <xdr:spPr>
            <a:xfrm flipV="1">
              <a:off x="6543140" y="3645228"/>
              <a:ext cx="301347" cy="9175"/>
            </a:xfrm>
            <a:prstGeom prst="straightConnector1">
              <a:avLst/>
            </a:prstGeom>
            <a:ln w="12700" cap="flat" cmpd="sng" algn="ctr">
              <a:solidFill>
                <a:srgbClr val="000000"/>
              </a:solidFill>
              <a:prstDash val="solid"/>
              <a:round/>
              <a:headEnd type="none" w="med" len="med"/>
              <a:tailEnd type="triangle" w="med" len="med"/>
            </a:ln>
            <a:effectLst/>
          </xdr:spPr>
          <xdr:style>
            <a:lnRef idx="2">
              <a:schemeClr val="accent1"/>
            </a:lnRef>
            <a:fillRef idx="0">
              <a:schemeClr val="accent1"/>
            </a:fillRef>
            <a:effectRef idx="1">
              <a:schemeClr val="accent1"/>
            </a:effectRef>
            <a:fontRef idx="minor">
              <a:schemeClr val="tx1"/>
            </a:fontRef>
          </xdr:style>
        </xdr:cxnSp>
        <xdr:cxnSp macro="">
          <xdr:nvCxnSpPr>
            <xdr:cNvPr id="55" name="Straight Arrow Connector 54"/>
            <xdr:cNvCxnSpPr/>
          </xdr:nvCxnSpPr>
          <xdr:spPr>
            <a:xfrm flipV="1">
              <a:off x="6543140" y="4459037"/>
              <a:ext cx="301347" cy="9175"/>
            </a:xfrm>
            <a:prstGeom prst="straightConnector1">
              <a:avLst/>
            </a:prstGeom>
            <a:ln w="12700" cap="flat" cmpd="sng" algn="ctr">
              <a:solidFill>
                <a:srgbClr val="000000"/>
              </a:solidFill>
              <a:prstDash val="solid"/>
              <a:round/>
              <a:headEnd type="none" w="med" len="med"/>
              <a:tailEnd type="triangle" w="med" len="med"/>
            </a:ln>
            <a:effectLst/>
          </xdr:spPr>
          <xdr:style>
            <a:lnRef idx="2">
              <a:schemeClr val="accent1"/>
            </a:lnRef>
            <a:fillRef idx="0">
              <a:schemeClr val="accent1"/>
            </a:fillRef>
            <a:effectRef idx="1">
              <a:schemeClr val="accent1"/>
            </a:effectRef>
            <a:fontRef idx="minor">
              <a:schemeClr val="tx1"/>
            </a:fontRef>
          </xdr:style>
        </xdr:cxnSp>
        <xdr:cxnSp macro="">
          <xdr:nvCxnSpPr>
            <xdr:cNvPr id="56" name="Straight Connector 55"/>
            <xdr:cNvCxnSpPr/>
          </xdr:nvCxnSpPr>
          <xdr:spPr>
            <a:xfrm flipH="1">
              <a:off x="5778215" y="1443615"/>
              <a:ext cx="1589" cy="441236"/>
            </a:xfrm>
            <a:prstGeom prst="line">
              <a:avLst/>
            </a:prstGeom>
            <a:ln w="12700" cap="flat" cmpd="sng" algn="ctr">
              <a:solidFill>
                <a:srgbClr val="000000"/>
              </a:solidFill>
              <a:prstDash val="dash"/>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cxnSp>
        <xdr:cxnSp macro="">
          <xdr:nvCxnSpPr>
            <xdr:cNvPr id="57" name="Straight Connector 56"/>
            <xdr:cNvCxnSpPr/>
          </xdr:nvCxnSpPr>
          <xdr:spPr>
            <a:xfrm flipH="1">
              <a:off x="8179955" y="1443615"/>
              <a:ext cx="1589" cy="441236"/>
            </a:xfrm>
            <a:prstGeom prst="line">
              <a:avLst/>
            </a:prstGeom>
            <a:ln w="12700" cap="flat" cmpd="sng" algn="ctr">
              <a:solidFill>
                <a:srgbClr val="000000"/>
              </a:solidFill>
              <a:prstDash val="dash"/>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cxnSp>
        <xdr:sp macro="" textlink="">
          <xdr:nvSpPr>
            <xdr:cNvPr id="58" name="Rectangle 57"/>
            <xdr:cNvSpPr/>
          </xdr:nvSpPr>
          <xdr:spPr>
            <a:xfrm>
              <a:off x="5785654" y="1951083"/>
              <a:ext cx="2398183" cy="370417"/>
            </a:xfrm>
            <a:prstGeom prst="rect">
              <a:avLst/>
            </a:prstGeom>
            <a:no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500" b="1">
                  <a:solidFill>
                    <a:schemeClr val="tx1"/>
                  </a:solidFill>
                </a:rPr>
                <a:t>LLC (LOGICAL LINK CONTROL)</a:t>
              </a:r>
              <a:br>
                <a:rPr lang="en-US" sz="500" b="1">
                  <a:solidFill>
                    <a:schemeClr val="tx1"/>
                  </a:solidFill>
                </a:rPr>
              </a:br>
              <a:r>
                <a:rPr lang="en-US" sz="500" b="1">
                  <a:solidFill>
                    <a:schemeClr val="tx1"/>
                  </a:solidFill>
                </a:rPr>
                <a:t>OR OTHER MAC CLIENT</a:t>
              </a:r>
            </a:p>
          </xdr:txBody>
        </xdr:sp>
        <xdr:sp macro="" textlink="">
          <xdr:nvSpPr>
            <xdr:cNvPr id="59" name="Right Brace 58"/>
            <xdr:cNvSpPr/>
          </xdr:nvSpPr>
          <xdr:spPr>
            <a:xfrm>
              <a:off x="5198483" y="1952177"/>
              <a:ext cx="237391" cy="2459526"/>
            </a:xfrm>
            <a:prstGeom prst="rightBrace">
              <a:avLst>
                <a:gd name="adj1" fmla="val 6596"/>
                <a:gd name="adj2" fmla="val 50000"/>
              </a:avLst>
            </a:prstGeom>
            <a:ln w="12700" cap="flat" cmpd="sng" algn="ctr">
              <a:solidFill>
                <a:srgbClr val="000000"/>
              </a:solidFill>
              <a:prstDash val="solid"/>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sz="1000"/>
            </a:p>
          </xdr:txBody>
        </xdr:sp>
        <xdr:sp macro="" textlink="">
          <xdr:nvSpPr>
            <xdr:cNvPr id="60" name="TextBox 63"/>
            <xdr:cNvSpPr txBox="1"/>
          </xdr:nvSpPr>
          <xdr:spPr>
            <a:xfrm>
              <a:off x="5345445" y="3040946"/>
              <a:ext cx="470257" cy="504075"/>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CLT</a:t>
              </a:r>
            </a:p>
          </xdr:txBody>
        </xdr:sp>
        <xdr:sp macro="" textlink="">
          <xdr:nvSpPr>
            <xdr:cNvPr id="61" name="Right Brace 60"/>
            <xdr:cNvSpPr/>
          </xdr:nvSpPr>
          <xdr:spPr>
            <a:xfrm>
              <a:off x="8255601" y="1950265"/>
              <a:ext cx="195137" cy="2485178"/>
            </a:xfrm>
            <a:prstGeom prst="rightBrace">
              <a:avLst>
                <a:gd name="adj1" fmla="val 6596"/>
                <a:gd name="adj2" fmla="val 50000"/>
              </a:avLst>
            </a:prstGeom>
            <a:ln w="12700" cap="flat" cmpd="sng" algn="ctr">
              <a:solidFill>
                <a:srgbClr val="000000"/>
              </a:solidFill>
              <a:prstDash val="solid"/>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sz="1000"/>
            </a:p>
          </xdr:txBody>
        </xdr:sp>
        <xdr:sp macro="" textlink="">
          <xdr:nvSpPr>
            <xdr:cNvPr id="62" name="TextBox 65"/>
            <xdr:cNvSpPr txBox="1"/>
          </xdr:nvSpPr>
          <xdr:spPr>
            <a:xfrm>
              <a:off x="8370275" y="3040946"/>
              <a:ext cx="868335" cy="336051"/>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CNU(s)</a:t>
              </a:r>
            </a:p>
          </xdr:txBody>
        </xdr:sp>
        <xdr:sp macro="" textlink="">
          <xdr:nvSpPr>
            <xdr:cNvPr id="63" name="Rectangle 62"/>
            <xdr:cNvSpPr/>
          </xdr:nvSpPr>
          <xdr:spPr>
            <a:xfrm>
              <a:off x="3779699" y="4574395"/>
              <a:ext cx="3472216" cy="240894"/>
            </a:xfrm>
            <a:prstGeom prst="rect">
              <a:avLst/>
            </a:prstGeom>
            <a:solidFill>
              <a:srgbClr val="FFFFFF"/>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600" b="1">
                <a:solidFill>
                  <a:schemeClr val="tx1"/>
                </a:solidFill>
              </a:endParaRPr>
            </a:p>
          </xdr:txBody>
        </xdr:sp>
        <xdr:sp macro="" textlink="">
          <xdr:nvSpPr>
            <xdr:cNvPr id="64" name="Rectangle 63"/>
            <xdr:cNvSpPr/>
          </xdr:nvSpPr>
          <xdr:spPr>
            <a:xfrm>
              <a:off x="4917271" y="5052692"/>
              <a:ext cx="2595774" cy="249274"/>
            </a:xfrm>
            <a:prstGeom prst="rect">
              <a:avLst/>
            </a:prstGeom>
            <a:solidFill>
              <a:srgbClr val="FFFFFF"/>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600" b="1">
                <a:solidFill>
                  <a:schemeClr val="tx1"/>
                </a:solidFill>
              </a:endParaRPr>
            </a:p>
          </xdr:txBody>
        </xdr:sp>
        <xdr:sp macro="" textlink="">
          <xdr:nvSpPr>
            <xdr:cNvPr id="65" name="Rectangle 64"/>
            <xdr:cNvSpPr/>
          </xdr:nvSpPr>
          <xdr:spPr>
            <a:xfrm>
              <a:off x="4800481" y="4491302"/>
              <a:ext cx="932133" cy="905625"/>
            </a:xfrm>
            <a:prstGeom prst="rect">
              <a:avLst/>
            </a:prstGeom>
            <a:solidFill>
              <a:srgbClr val="FFFFFF"/>
            </a:solidFill>
            <a:ln w="12700" cap="flat" cmpd="sng" algn="ctr">
              <a:solidFill>
                <a:schemeClr val="tx1"/>
              </a:solidFill>
              <a:prstDash val="solid"/>
              <a:round/>
              <a:headEnd type="none" w="med" len="med"/>
              <a:tailEnd type="none" w="med" len="med"/>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600" b="1">
                <a:solidFill>
                  <a:schemeClr val="tx1"/>
                </a:solidFill>
              </a:endParaRPr>
            </a:p>
          </xdr:txBody>
        </xdr:sp>
        <xdr:sp macro="" textlink="">
          <xdr:nvSpPr>
            <xdr:cNvPr id="66" name="TextBox 69"/>
            <xdr:cNvSpPr txBox="1"/>
          </xdr:nvSpPr>
          <xdr:spPr>
            <a:xfrm>
              <a:off x="6447383" y="4793417"/>
              <a:ext cx="1108527" cy="280043"/>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400" b="1"/>
                <a:t>Up to 10 Gbps</a:t>
              </a:r>
            </a:p>
          </xdr:txBody>
        </xdr:sp>
        <xdr:sp macro="" textlink="">
          <xdr:nvSpPr>
            <xdr:cNvPr id="67" name="TextBox 70"/>
            <xdr:cNvSpPr txBox="1"/>
          </xdr:nvSpPr>
          <xdr:spPr>
            <a:xfrm>
              <a:off x="3892832" y="4565310"/>
              <a:ext cx="617215" cy="308046"/>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500" b="1"/>
                <a:t>COAX</a:t>
              </a:r>
            </a:p>
          </xdr:txBody>
        </xdr:sp>
        <xdr:sp macro="" textlink="">
          <xdr:nvSpPr>
            <xdr:cNvPr id="68" name="TextBox 71"/>
            <xdr:cNvSpPr txBox="1"/>
          </xdr:nvSpPr>
          <xdr:spPr>
            <a:xfrm>
              <a:off x="6058793" y="4563397"/>
              <a:ext cx="599646" cy="448067"/>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500" b="1"/>
                <a:t>COAX</a:t>
              </a:r>
            </a:p>
          </xdr:txBody>
        </xdr:sp>
        <xdr:sp macro="" textlink="">
          <xdr:nvSpPr>
            <xdr:cNvPr id="69" name="TextBox 72"/>
            <xdr:cNvSpPr txBox="1"/>
          </xdr:nvSpPr>
          <xdr:spPr>
            <a:xfrm>
              <a:off x="6058793" y="5048163"/>
              <a:ext cx="599646" cy="448067"/>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500" b="1"/>
                <a:t>COAX</a:t>
              </a:r>
            </a:p>
          </xdr:txBody>
        </xdr:sp>
        <xdr:sp macro="" textlink="">
          <xdr:nvSpPr>
            <xdr:cNvPr id="70" name="TextBox 73"/>
            <xdr:cNvSpPr txBox="1"/>
          </xdr:nvSpPr>
          <xdr:spPr>
            <a:xfrm>
              <a:off x="4703759" y="4642665"/>
              <a:ext cx="1111938" cy="588088"/>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500" b="1"/>
                <a:t>COAX</a:t>
              </a:r>
            </a:p>
            <a:p>
              <a:pPr algn="ctr"/>
              <a:r>
                <a:rPr lang="en-US" sz="500" b="1"/>
                <a:t>DISTRIBUTION</a:t>
              </a:r>
            </a:p>
            <a:p>
              <a:pPr algn="ctr"/>
              <a:r>
                <a:rPr lang="en-US" sz="500" b="1"/>
                <a:t>NETWORK</a:t>
              </a:r>
            </a:p>
          </xdr:txBody>
        </xdr:sp>
        <xdr:sp macro="" textlink="">
          <xdr:nvSpPr>
            <xdr:cNvPr id="71" name="Right Brace 70"/>
            <xdr:cNvSpPr/>
          </xdr:nvSpPr>
          <xdr:spPr>
            <a:xfrm>
              <a:off x="7726698" y="4609185"/>
              <a:ext cx="179838" cy="728392"/>
            </a:xfrm>
            <a:prstGeom prst="rightBrace">
              <a:avLst/>
            </a:prstGeom>
            <a:ln w="12700" cap="flat" cmpd="sng" algn="ctr">
              <a:solidFill>
                <a:srgbClr val="000000"/>
              </a:solidFill>
              <a:prstDash val="solid"/>
              <a:round/>
              <a:headEnd type="none" w="med" len="med"/>
              <a:tailEnd type="none" w="med" len="med"/>
            </a:ln>
            <a:effectLst/>
          </xdr:spPr>
          <xdr:style>
            <a:lnRef idx="2">
              <a:schemeClr val="accent1"/>
            </a:lnRef>
            <a:fillRef idx="0">
              <a:schemeClr val="accent1"/>
            </a:fillRef>
            <a:effectRef idx="1">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sz="1000"/>
            </a:p>
          </xdr:txBody>
        </xdr:sp>
        <xdr:sp macro="" textlink="">
          <xdr:nvSpPr>
            <xdr:cNvPr id="72" name="TextBox 75"/>
            <xdr:cNvSpPr txBox="1"/>
          </xdr:nvSpPr>
          <xdr:spPr>
            <a:xfrm>
              <a:off x="7681113" y="4759452"/>
              <a:ext cx="1111938" cy="504075"/>
            </a:xfrm>
            <a:prstGeom prst="rect">
              <a:avLst/>
            </a:prstGeom>
            <a:noFill/>
            <a:effectLst/>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600" b="1"/>
                <a:t>CABLE</a:t>
              </a:r>
            </a:p>
            <a:p>
              <a:pPr algn="ctr"/>
              <a:r>
                <a:rPr lang="en-US" sz="600" b="1"/>
                <a:t>MEDIUM</a:t>
              </a:r>
            </a:p>
          </xdr:txBody>
        </xdr:sp>
      </xdr:grpSp>
      <xdr:sp macro="" textlink="">
        <xdr:nvSpPr>
          <xdr:cNvPr id="4" name="Freeform 3"/>
          <xdr:cNvSpPr/>
        </xdr:nvSpPr>
        <xdr:spPr bwMode="auto">
          <a:xfrm>
            <a:off x="4201442" y="3305175"/>
            <a:ext cx="2570833" cy="1989209"/>
          </a:xfrm>
          <a:custGeom>
            <a:avLst/>
            <a:gdLst>
              <a:gd name="connsiteX0" fmla="*/ 0 w 3038475"/>
              <a:gd name="connsiteY0" fmla="*/ 0 h 1400175"/>
              <a:gd name="connsiteX1" fmla="*/ 9525 w 3038475"/>
              <a:gd name="connsiteY1" fmla="*/ 1152525 h 1400175"/>
              <a:gd name="connsiteX2" fmla="*/ 257175 w 3038475"/>
              <a:gd name="connsiteY2" fmla="*/ 1400175 h 1400175"/>
              <a:gd name="connsiteX3" fmla="*/ 2857500 w 3038475"/>
              <a:gd name="connsiteY3" fmla="*/ 1400175 h 1400175"/>
              <a:gd name="connsiteX4" fmla="*/ 3038475 w 3038475"/>
              <a:gd name="connsiteY4" fmla="*/ 1181100 h 1400175"/>
              <a:gd name="connsiteX5" fmla="*/ 3038475 w 3038475"/>
              <a:gd name="connsiteY5" fmla="*/ 19050 h 140017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3038475" h="1400175">
                <a:moveTo>
                  <a:pt x="0" y="0"/>
                </a:moveTo>
                <a:lnTo>
                  <a:pt x="9525" y="1152525"/>
                </a:lnTo>
                <a:lnTo>
                  <a:pt x="257175" y="1400175"/>
                </a:lnTo>
                <a:lnTo>
                  <a:pt x="2857500" y="1400175"/>
                </a:lnTo>
                <a:lnTo>
                  <a:pt x="3038475" y="1181100"/>
                </a:lnTo>
                <a:lnTo>
                  <a:pt x="3038475" y="19050"/>
                </a:lnTo>
              </a:path>
            </a:pathLst>
          </a:custGeom>
          <a:noFill/>
          <a:ln w="38100" cap="flat" cmpd="sng" algn="ctr">
            <a:solidFill>
              <a:srgbClr val="00B050"/>
            </a:solidFill>
            <a:prstDash val="solid"/>
            <a:round/>
            <a:headEnd type="oval" w="med" len="sm"/>
            <a:tailEnd type="triangle" w="med" len="med"/>
          </a:ln>
          <a:effectLst/>
        </xdr:spPr>
        <xdr:txBody>
          <a:bodyPr vert="horz" wrap="square" lIns="91440" tIns="45720" rIns="91440" bIns="45720" numCol="1" rtlCol="0"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050" b="0" i="0" u="none" strike="noStrike" cap="none" normalizeH="0" baseline="0">
              <a:ln>
                <a:noFill/>
              </a:ln>
              <a:solidFill>
                <a:schemeClr val="tx1"/>
              </a:solidFill>
              <a:effectLst/>
              <a:latin typeface="Arial" charset="0"/>
              <a:cs typeface="Arial" charset="0"/>
            </a:endParaRPr>
          </a:p>
        </xdr:txBody>
      </xdr:sp>
      <xdr:sp macro="" textlink="">
        <xdr:nvSpPr>
          <xdr:cNvPr id="5" name="Freeform 4"/>
          <xdr:cNvSpPr/>
        </xdr:nvSpPr>
        <xdr:spPr bwMode="auto">
          <a:xfrm flipH="1">
            <a:off x="3760647" y="3294203"/>
            <a:ext cx="3472215" cy="2102723"/>
          </a:xfrm>
          <a:custGeom>
            <a:avLst/>
            <a:gdLst>
              <a:gd name="connsiteX0" fmla="*/ 0 w 3038475"/>
              <a:gd name="connsiteY0" fmla="*/ 0 h 1400175"/>
              <a:gd name="connsiteX1" fmla="*/ 9525 w 3038475"/>
              <a:gd name="connsiteY1" fmla="*/ 1152525 h 1400175"/>
              <a:gd name="connsiteX2" fmla="*/ 257175 w 3038475"/>
              <a:gd name="connsiteY2" fmla="*/ 1400175 h 1400175"/>
              <a:gd name="connsiteX3" fmla="*/ 2857500 w 3038475"/>
              <a:gd name="connsiteY3" fmla="*/ 1400175 h 1400175"/>
              <a:gd name="connsiteX4" fmla="*/ 3038475 w 3038475"/>
              <a:gd name="connsiteY4" fmla="*/ 1181100 h 1400175"/>
              <a:gd name="connsiteX5" fmla="*/ 3038475 w 3038475"/>
              <a:gd name="connsiteY5" fmla="*/ 19050 h 140017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3038475" h="1400175">
                <a:moveTo>
                  <a:pt x="0" y="0"/>
                </a:moveTo>
                <a:lnTo>
                  <a:pt x="9525" y="1152525"/>
                </a:lnTo>
                <a:lnTo>
                  <a:pt x="257175" y="1400175"/>
                </a:lnTo>
                <a:lnTo>
                  <a:pt x="2857500" y="1400175"/>
                </a:lnTo>
                <a:lnTo>
                  <a:pt x="3038475" y="1181100"/>
                </a:lnTo>
                <a:lnTo>
                  <a:pt x="3038475" y="19050"/>
                </a:lnTo>
              </a:path>
            </a:pathLst>
          </a:custGeom>
          <a:noFill/>
          <a:ln w="38100" cap="flat" cmpd="sng" algn="ctr">
            <a:solidFill>
              <a:srgbClr val="C00000"/>
            </a:solidFill>
            <a:prstDash val="solid"/>
            <a:round/>
            <a:headEnd type="oval" w="med" len="sm"/>
            <a:tailEnd type="triangle" w="med" len="med"/>
          </a:ln>
          <a:effectLst/>
        </xdr:spPr>
        <xdr:txBody>
          <a:bodyPr vert="horz" wrap="square" lIns="91440" tIns="45720" rIns="91440" bIns="45720" numCol="1" rtlCol="0"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050" b="0" i="0" u="none" strike="noStrike" cap="none" normalizeH="0" baseline="0">
              <a:ln>
                <a:noFill/>
              </a:ln>
              <a:solidFill>
                <a:schemeClr val="tx1"/>
              </a:solidFill>
              <a:effectLst/>
              <a:latin typeface="Arial" charset="0"/>
              <a:cs typeface="Arial"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9525</xdr:rowOff>
    </xdr:from>
    <xdr:to>
      <xdr:col>11</xdr:col>
      <xdr:colOff>19050</xdr:colOff>
      <xdr:row>22</xdr:row>
      <xdr:rowOff>9525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590550</xdr:colOff>
      <xdr:row>23</xdr:row>
      <xdr:rowOff>0</xdr:rowOff>
    </xdr:from>
    <xdr:to>
      <xdr:col>11</xdr:col>
      <xdr:colOff>0</xdr:colOff>
      <xdr:row>44</xdr:row>
      <xdr:rowOff>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G19"/>
  <sheetViews>
    <sheetView workbookViewId="0">
      <selection activeCell="D27" sqref="D27"/>
    </sheetView>
  </sheetViews>
  <sheetFormatPr defaultRowHeight="12.75" x14ac:dyDescent="0.2"/>
  <cols>
    <col min="2" max="2" width="27.42578125" customWidth="1"/>
    <col min="4" max="4" width="21.5703125" customWidth="1"/>
  </cols>
  <sheetData>
    <row r="5" spans="2:7" ht="20.25" x14ac:dyDescent="0.3">
      <c r="B5" s="63" t="s">
        <v>96</v>
      </c>
    </row>
    <row r="7" spans="2:7" ht="18" x14ac:dyDescent="0.25">
      <c r="B7" s="62" t="s">
        <v>97</v>
      </c>
      <c r="D7" s="62" t="s">
        <v>98</v>
      </c>
    </row>
    <row r="8" spans="2:7" ht="18" x14ac:dyDescent="0.25">
      <c r="B8" s="62" t="s">
        <v>104</v>
      </c>
      <c r="D8" s="62" t="s">
        <v>99</v>
      </c>
    </row>
    <row r="9" spans="2:7" ht="18" x14ac:dyDescent="0.25">
      <c r="B9" s="62" t="s">
        <v>105</v>
      </c>
      <c r="D9" s="62" t="s">
        <v>100</v>
      </c>
    </row>
    <row r="10" spans="2:7" ht="18" x14ac:dyDescent="0.25">
      <c r="B10" s="62" t="s">
        <v>106</v>
      </c>
      <c r="D10" s="62" t="s">
        <v>101</v>
      </c>
    </row>
    <row r="11" spans="2:7" ht="18" x14ac:dyDescent="0.25">
      <c r="B11" s="62" t="s">
        <v>107</v>
      </c>
      <c r="D11" s="62" t="s">
        <v>102</v>
      </c>
    </row>
    <row r="12" spans="2:7" ht="18" x14ac:dyDescent="0.25">
      <c r="B12" s="62" t="s">
        <v>108</v>
      </c>
      <c r="D12" s="62" t="s">
        <v>103</v>
      </c>
    </row>
    <row r="15" spans="2:7" ht="18" x14ac:dyDescent="0.25">
      <c r="B15" s="62" t="s">
        <v>109</v>
      </c>
      <c r="D15" s="62" t="s">
        <v>110</v>
      </c>
      <c r="G15" s="62" t="s">
        <v>111</v>
      </c>
    </row>
    <row r="19" spans="2:2" ht="15" x14ac:dyDescent="0.2">
      <c r="B19" s="61" t="s">
        <v>118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5"/>
  <sheetViews>
    <sheetView topLeftCell="A8" workbookViewId="0">
      <selection activeCell="E12" sqref="E12"/>
    </sheetView>
  </sheetViews>
  <sheetFormatPr defaultRowHeight="12.75" x14ac:dyDescent="0.2"/>
  <cols>
    <col min="2" max="2" width="94.85546875" customWidth="1"/>
    <col min="4" max="4" width="21.5703125" customWidth="1"/>
  </cols>
  <sheetData>
    <row r="2" spans="2:11" ht="13.5" thickBot="1" x14ac:dyDescent="0.25"/>
    <row r="3" spans="2:11" ht="30.75" customHeight="1" thickBot="1" x14ac:dyDescent="0.25">
      <c r="B3" s="67" t="s">
        <v>117</v>
      </c>
    </row>
    <row r="4" spans="2:11" ht="13.5" thickBot="1" x14ac:dyDescent="0.25"/>
    <row r="5" spans="2:11" ht="75" customHeight="1" x14ac:dyDescent="0.2">
      <c r="B5" s="64" t="s">
        <v>112</v>
      </c>
    </row>
    <row r="6" spans="2:11" ht="75" customHeight="1" x14ac:dyDescent="0.2">
      <c r="B6" s="65" t="s">
        <v>113</v>
      </c>
    </row>
    <row r="7" spans="2:11" ht="75" customHeight="1" x14ac:dyDescent="0.25">
      <c r="B7" s="65" t="s">
        <v>114</v>
      </c>
      <c r="D7" s="62"/>
    </row>
    <row r="8" spans="2:11" ht="75" customHeight="1" x14ac:dyDescent="0.25">
      <c r="B8" s="65" t="s">
        <v>115</v>
      </c>
      <c r="D8" s="62"/>
    </row>
    <row r="9" spans="2:11" ht="75" customHeight="1" thickBot="1" x14ac:dyDescent="0.25">
      <c r="B9" s="66" t="s">
        <v>116</v>
      </c>
      <c r="D9" s="80" t="s">
        <v>119</v>
      </c>
      <c r="E9" s="80"/>
      <c r="F9" s="80"/>
      <c r="G9" s="80"/>
      <c r="H9" s="80"/>
      <c r="I9" s="80"/>
      <c r="J9" s="80"/>
      <c r="K9" s="80"/>
    </row>
    <row r="10" spans="2:11" ht="18" x14ac:dyDescent="0.25">
      <c r="B10" s="62"/>
      <c r="D10" s="62"/>
    </row>
    <row r="11" spans="2:11" ht="18" x14ac:dyDescent="0.25">
      <c r="B11" s="62"/>
      <c r="D11" s="62"/>
    </row>
    <row r="12" spans="2:11" ht="18" x14ac:dyDescent="0.25">
      <c r="B12" s="62"/>
      <c r="D12" s="62"/>
    </row>
    <row r="15" spans="2:11" ht="18" x14ac:dyDescent="0.25">
      <c r="B15" s="62"/>
      <c r="D15" s="62"/>
      <c r="G15" s="62"/>
    </row>
  </sheetData>
  <mergeCells count="1">
    <mergeCell ref="D9:K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55"/>
  <sheetViews>
    <sheetView tabSelected="1" zoomScale="90" zoomScaleNormal="90" workbookViewId="0">
      <selection activeCell="H36" sqref="H36"/>
    </sheetView>
  </sheetViews>
  <sheetFormatPr defaultRowHeight="12.75" x14ac:dyDescent="0.2"/>
  <cols>
    <col min="2" max="2" width="30" customWidth="1"/>
    <col min="3" max="3" width="12.140625" customWidth="1"/>
    <col min="4" max="4" width="9.7109375" style="20" customWidth="1"/>
    <col min="5" max="5" width="49.28515625" customWidth="1"/>
    <col min="6" max="6" width="5.140625" customWidth="1"/>
    <col min="7" max="7" width="27.5703125" customWidth="1"/>
    <col min="8" max="8" width="14.28515625" customWidth="1"/>
    <col min="9" max="9" width="9.140625" style="20"/>
    <col min="10" max="10" width="27.28515625" customWidth="1"/>
    <col min="11" max="11" width="12.7109375" customWidth="1"/>
    <col min="12" max="12" width="9.140625" style="39"/>
  </cols>
  <sheetData>
    <row r="2" spans="2:12" ht="13.5" thickBot="1" x14ac:dyDescent="0.25"/>
    <row r="3" spans="2:12" ht="18.75" customHeight="1" thickBot="1" x14ac:dyDescent="0.25">
      <c r="B3" s="7" t="s">
        <v>0</v>
      </c>
      <c r="C3" s="8" t="s">
        <v>4</v>
      </c>
      <c r="D3" s="8" t="s">
        <v>5</v>
      </c>
      <c r="E3" s="9" t="s">
        <v>18</v>
      </c>
      <c r="G3" s="30" t="s">
        <v>33</v>
      </c>
      <c r="H3" s="5" t="s">
        <v>4</v>
      </c>
      <c r="I3" s="5" t="s">
        <v>5</v>
      </c>
      <c r="J3" s="30" t="s">
        <v>34</v>
      </c>
      <c r="K3" s="5" t="s">
        <v>4</v>
      </c>
      <c r="L3" s="6" t="s">
        <v>5</v>
      </c>
    </row>
    <row r="4" spans="2:12" ht="13.5" thickBot="1" x14ac:dyDescent="0.25">
      <c r="B4" s="3"/>
      <c r="C4" s="3"/>
      <c r="D4" s="21"/>
      <c r="E4" s="3"/>
      <c r="G4" s="31"/>
      <c r="H4" s="35"/>
      <c r="I4" s="54"/>
      <c r="J4" s="31"/>
      <c r="K4" s="35"/>
      <c r="L4" s="40"/>
    </row>
    <row r="5" spans="2:12" x14ac:dyDescent="0.2">
      <c r="B5" s="16" t="s">
        <v>8</v>
      </c>
      <c r="C5" s="12">
        <v>3</v>
      </c>
      <c r="D5" s="22" t="s">
        <v>26</v>
      </c>
      <c r="E5" s="1"/>
      <c r="G5" s="32" t="s">
        <v>35</v>
      </c>
      <c r="H5" s="36">
        <f>C5+(2/C9)*C8+2*C18+2*C21+C6</f>
        <v>313</v>
      </c>
      <c r="I5" s="21" t="s">
        <v>26</v>
      </c>
      <c r="J5" s="58" t="s">
        <v>67</v>
      </c>
      <c r="K5" s="59">
        <f>H5</f>
        <v>313</v>
      </c>
      <c r="L5" s="60" t="s">
        <v>26</v>
      </c>
    </row>
    <row r="6" spans="2:12" ht="13.5" thickBot="1" x14ac:dyDescent="0.25">
      <c r="B6" s="17" t="s">
        <v>9</v>
      </c>
      <c r="C6" s="13">
        <v>10</v>
      </c>
      <c r="D6" s="23" t="s">
        <v>26</v>
      </c>
      <c r="E6" s="2"/>
      <c r="G6" s="32" t="s">
        <v>36</v>
      </c>
      <c r="H6" s="36">
        <f>C5+(2/C11)*C10+2*C19+2*C21+C6</f>
        <v>473</v>
      </c>
      <c r="I6" s="21" t="s">
        <v>26</v>
      </c>
      <c r="J6" s="58" t="s">
        <v>68</v>
      </c>
      <c r="K6" s="59">
        <f>H5</f>
        <v>313</v>
      </c>
      <c r="L6" s="60" t="s">
        <v>26</v>
      </c>
    </row>
    <row r="7" spans="2:12" ht="13.5" thickBot="1" x14ac:dyDescent="0.25">
      <c r="B7" s="4"/>
      <c r="C7" s="3"/>
      <c r="D7" s="21"/>
      <c r="E7" s="3"/>
      <c r="G7" s="32"/>
      <c r="H7" s="36"/>
      <c r="I7" s="21"/>
      <c r="J7" s="58" t="s">
        <v>69</v>
      </c>
      <c r="K7" s="59">
        <f>K6-K5</f>
        <v>0</v>
      </c>
      <c r="L7" s="60" t="s">
        <v>26</v>
      </c>
    </row>
    <row r="8" spans="2:12" x14ac:dyDescent="0.2">
      <c r="B8" s="16" t="s">
        <v>1</v>
      </c>
      <c r="C8" s="12">
        <v>160</v>
      </c>
      <c r="D8" s="22" t="s">
        <v>26</v>
      </c>
      <c r="E8" s="1" t="s">
        <v>61</v>
      </c>
      <c r="G8" s="32" t="s">
        <v>37</v>
      </c>
      <c r="H8" s="36">
        <f>C5+(2/C14)*C13+2*C18+2*C21+C6+C25*H28</f>
        <v>473</v>
      </c>
      <c r="I8" s="21" t="s">
        <v>26</v>
      </c>
      <c r="J8" s="55"/>
      <c r="K8" s="56"/>
      <c r="L8" s="57"/>
    </row>
    <row r="9" spans="2:12" ht="13.5" thickBot="1" x14ac:dyDescent="0.25">
      <c r="B9" s="18" t="s">
        <v>3</v>
      </c>
      <c r="C9" s="14">
        <v>2</v>
      </c>
      <c r="D9" s="29" t="s">
        <v>28</v>
      </c>
      <c r="E9" s="10" t="s">
        <v>58</v>
      </c>
      <c r="G9" s="32" t="s">
        <v>38</v>
      </c>
      <c r="H9" s="36">
        <f>C5+(2/C16)*C15+2*C19+2*C21+C6+C25*H29</f>
        <v>473</v>
      </c>
      <c r="I9" s="21" t="s">
        <v>26</v>
      </c>
      <c r="J9" s="58" t="s">
        <v>70</v>
      </c>
      <c r="K9" s="59">
        <f>2*H6+H5+C23</f>
        <v>1299</v>
      </c>
      <c r="L9" s="60" t="s">
        <v>26</v>
      </c>
    </row>
    <row r="10" spans="2:12" x14ac:dyDescent="0.2">
      <c r="B10" s="18" t="s">
        <v>2</v>
      </c>
      <c r="C10" s="14">
        <v>160</v>
      </c>
      <c r="D10" s="24" t="s">
        <v>26</v>
      </c>
      <c r="E10" s="1" t="s">
        <v>61</v>
      </c>
      <c r="G10" s="32"/>
      <c r="H10" s="36"/>
      <c r="I10" s="21"/>
      <c r="J10" s="58" t="s">
        <v>71</v>
      </c>
      <c r="K10" s="59">
        <f>2*H6+H5+C23+H17+H18</f>
        <v>2899</v>
      </c>
      <c r="L10" s="60" t="s">
        <v>26</v>
      </c>
    </row>
    <row r="11" spans="2:12" ht="13.5" thickBot="1" x14ac:dyDescent="0.25">
      <c r="B11" s="17" t="s">
        <v>59</v>
      </c>
      <c r="C11" s="13">
        <v>1</v>
      </c>
      <c r="D11" s="28" t="s">
        <v>28</v>
      </c>
      <c r="E11" s="10" t="s">
        <v>58</v>
      </c>
      <c r="G11" s="32" t="s">
        <v>39</v>
      </c>
      <c r="H11" s="36">
        <f>1000000*(C27/C30+C28/C31+C29/C32)</f>
        <v>1.9157088122605361</v>
      </c>
      <c r="I11" s="21" t="s">
        <v>26</v>
      </c>
      <c r="J11" s="58" t="s">
        <v>72</v>
      </c>
      <c r="K11" s="59">
        <f>K10-K9</f>
        <v>1600</v>
      </c>
      <c r="L11" s="60" t="s">
        <v>26</v>
      </c>
    </row>
    <row r="12" spans="2:12" ht="13.5" thickBot="1" x14ac:dyDescent="0.25">
      <c r="B12" s="4"/>
      <c r="C12" s="3"/>
      <c r="D12" s="21"/>
      <c r="E12" s="3"/>
      <c r="G12" s="32"/>
      <c r="H12" s="36"/>
      <c r="I12" s="21"/>
      <c r="J12" s="55"/>
      <c r="K12" s="56"/>
      <c r="L12" s="57"/>
    </row>
    <row r="13" spans="2:12" x14ac:dyDescent="0.2">
      <c r="B13" s="16" t="s">
        <v>11</v>
      </c>
      <c r="C13" s="12">
        <v>160</v>
      </c>
      <c r="D13" s="22" t="s">
        <v>26</v>
      </c>
      <c r="E13" s="1" t="s">
        <v>61</v>
      </c>
      <c r="G13" s="32" t="s">
        <v>40</v>
      </c>
      <c r="H13" s="36">
        <f>C34/C35*1000000</f>
        <v>0</v>
      </c>
      <c r="I13" s="21" t="s">
        <v>26</v>
      </c>
      <c r="J13" s="58" t="s">
        <v>120</v>
      </c>
      <c r="K13" s="59">
        <f>H5+H6+2*H11</f>
        <v>789.83141762452112</v>
      </c>
      <c r="L13" s="60" t="s">
        <v>26</v>
      </c>
    </row>
    <row r="14" spans="2:12" ht="13.5" thickBot="1" x14ac:dyDescent="0.25">
      <c r="B14" s="18" t="s">
        <v>12</v>
      </c>
      <c r="C14" s="14">
        <v>1</v>
      </c>
      <c r="D14" s="29" t="s">
        <v>28</v>
      </c>
      <c r="E14" s="10" t="s">
        <v>58</v>
      </c>
      <c r="G14" s="32"/>
      <c r="H14" s="36"/>
      <c r="I14" s="21"/>
      <c r="J14" s="55"/>
      <c r="K14" s="56"/>
      <c r="L14" s="57"/>
    </row>
    <row r="15" spans="2:12" x14ac:dyDescent="0.2">
      <c r="B15" s="18" t="s">
        <v>13</v>
      </c>
      <c r="C15" s="14">
        <v>160</v>
      </c>
      <c r="D15" s="24" t="s">
        <v>26</v>
      </c>
      <c r="E15" s="1" t="s">
        <v>61</v>
      </c>
      <c r="G15" s="32"/>
      <c r="H15" s="36"/>
      <c r="I15" s="21"/>
      <c r="J15" s="55"/>
      <c r="K15" s="56"/>
      <c r="L15" s="57"/>
    </row>
    <row r="16" spans="2:12" ht="13.5" thickBot="1" x14ac:dyDescent="0.25">
      <c r="B16" s="17" t="s">
        <v>60</v>
      </c>
      <c r="C16" s="13">
        <v>1</v>
      </c>
      <c r="D16" s="28" t="s">
        <v>28</v>
      </c>
      <c r="E16" s="10" t="s">
        <v>58</v>
      </c>
      <c r="G16" s="32"/>
      <c r="H16" s="36"/>
      <c r="I16" s="21"/>
      <c r="J16" s="55"/>
      <c r="K16" s="56"/>
      <c r="L16" s="57"/>
    </row>
    <row r="17" spans="2:12" ht="13.5" thickBot="1" x14ac:dyDescent="0.25">
      <c r="B17" s="4"/>
      <c r="C17" s="3"/>
      <c r="D17" s="21"/>
      <c r="E17" s="3"/>
      <c r="G17" s="32" t="s">
        <v>83</v>
      </c>
      <c r="H17" s="36">
        <f>H18</f>
        <v>800</v>
      </c>
      <c r="I17" s="21" t="s">
        <v>26</v>
      </c>
      <c r="J17" s="58" t="s">
        <v>73</v>
      </c>
      <c r="K17" s="59">
        <f>H8</f>
        <v>473</v>
      </c>
      <c r="L17" s="60" t="s">
        <v>26</v>
      </c>
    </row>
    <row r="18" spans="2:12" x14ac:dyDescent="0.2">
      <c r="B18" s="16" t="s">
        <v>6</v>
      </c>
      <c r="C18" s="12">
        <v>40</v>
      </c>
      <c r="D18" s="22" t="s">
        <v>26</v>
      </c>
      <c r="E18" s="1"/>
      <c r="G18" s="32" t="s">
        <v>84</v>
      </c>
      <c r="H18" s="36">
        <f>C41*C18</f>
        <v>800</v>
      </c>
      <c r="I18" s="21" t="s">
        <v>26</v>
      </c>
      <c r="J18" s="58" t="s">
        <v>74</v>
      </c>
      <c r="K18" s="59">
        <f>H8+(1-C25)*H28</f>
        <v>666.83141762452101</v>
      </c>
      <c r="L18" s="60" t="s">
        <v>26</v>
      </c>
    </row>
    <row r="19" spans="2:12" ht="13.5" thickBot="1" x14ac:dyDescent="0.25">
      <c r="B19" s="17" t="s">
        <v>7</v>
      </c>
      <c r="C19" s="13">
        <v>40</v>
      </c>
      <c r="D19" s="23" t="s">
        <v>26</v>
      </c>
      <c r="E19" s="2"/>
      <c r="G19" s="32"/>
      <c r="H19" s="36"/>
      <c r="I19" s="21"/>
      <c r="J19" s="58" t="s">
        <v>75</v>
      </c>
      <c r="K19" s="59">
        <f>K18-K17</f>
        <v>193.83141762452101</v>
      </c>
      <c r="L19" s="60" t="s">
        <v>26</v>
      </c>
    </row>
    <row r="20" spans="2:12" ht="13.5" thickBot="1" x14ac:dyDescent="0.25">
      <c r="B20" s="4"/>
      <c r="C20" s="3"/>
      <c r="D20" s="21"/>
      <c r="E20" s="3"/>
      <c r="G20" s="32" t="s">
        <v>85</v>
      </c>
      <c r="H20" s="36">
        <f>H21</f>
        <v>707.66283524904213</v>
      </c>
      <c r="I20" s="21" t="s">
        <v>26</v>
      </c>
      <c r="J20" s="55"/>
      <c r="K20" s="56"/>
      <c r="L20" s="57"/>
    </row>
    <row r="21" spans="2:12" ht="13.5" thickBot="1" x14ac:dyDescent="0.25">
      <c r="B21" s="19" t="s">
        <v>10</v>
      </c>
      <c r="C21" s="15">
        <v>30</v>
      </c>
      <c r="D21" s="25" t="s">
        <v>26</v>
      </c>
      <c r="E21" s="11"/>
      <c r="G21" s="32" t="s">
        <v>86</v>
      </c>
      <c r="H21" s="36">
        <f>C42*H34</f>
        <v>707.66283524904213</v>
      </c>
      <c r="I21" s="21" t="s">
        <v>26</v>
      </c>
      <c r="J21" s="58" t="s">
        <v>76</v>
      </c>
      <c r="K21" s="59">
        <f>H9</f>
        <v>473</v>
      </c>
      <c r="L21" s="60" t="s">
        <v>26</v>
      </c>
    </row>
    <row r="22" spans="2:12" ht="13.5" thickBot="1" x14ac:dyDescent="0.25">
      <c r="B22" s="4"/>
      <c r="C22" s="3"/>
      <c r="D22" s="21"/>
      <c r="E22" s="3"/>
      <c r="G22" s="32"/>
      <c r="H22" s="36"/>
      <c r="I22" s="21"/>
      <c r="J22" s="58" t="s">
        <v>77</v>
      </c>
      <c r="K22" s="59">
        <f>H9+(1-C25)*H29</f>
        <v>666.83141762452101</v>
      </c>
      <c r="L22" s="60" t="s">
        <v>26</v>
      </c>
    </row>
    <row r="23" spans="2:12" ht="13.5" thickBot="1" x14ac:dyDescent="0.25">
      <c r="B23" s="19" t="s">
        <v>19</v>
      </c>
      <c r="C23" s="15">
        <v>40</v>
      </c>
      <c r="D23" s="25" t="s">
        <v>26</v>
      </c>
      <c r="E23" s="11"/>
      <c r="G23" s="32" t="s">
        <v>41</v>
      </c>
      <c r="H23" s="36">
        <f>(C44+C45)*C19</f>
        <v>160</v>
      </c>
      <c r="I23" s="21" t="s">
        <v>26</v>
      </c>
      <c r="J23" s="58" t="s">
        <v>78</v>
      </c>
      <c r="K23" s="59">
        <f>K22-K21</f>
        <v>193.83141762452101</v>
      </c>
      <c r="L23" s="60" t="s">
        <v>26</v>
      </c>
    </row>
    <row r="24" spans="2:12" ht="13.5" thickBot="1" x14ac:dyDescent="0.25">
      <c r="B24" s="4"/>
      <c r="C24" s="3"/>
      <c r="D24" s="21"/>
      <c r="E24" s="3"/>
      <c r="G24" s="32"/>
      <c r="H24" s="36"/>
      <c r="I24" s="21"/>
      <c r="J24" s="55"/>
      <c r="K24" s="56"/>
      <c r="L24" s="57"/>
    </row>
    <row r="25" spans="2:12" ht="13.5" thickBot="1" x14ac:dyDescent="0.25">
      <c r="B25" s="19" t="s">
        <v>14</v>
      </c>
      <c r="C25" s="15">
        <v>0</v>
      </c>
      <c r="D25" s="26" t="s">
        <v>28</v>
      </c>
      <c r="E25" s="11" t="s">
        <v>29</v>
      </c>
      <c r="G25" s="32" t="s">
        <v>42</v>
      </c>
      <c r="H25" s="36">
        <f>(C47+C48)*C19</f>
        <v>160</v>
      </c>
      <c r="I25" s="21" t="s">
        <v>26</v>
      </c>
      <c r="J25" s="58" t="s">
        <v>121</v>
      </c>
      <c r="K25" s="59">
        <f>H8+H9+2*H11</f>
        <v>949.83141762452112</v>
      </c>
      <c r="L25" s="60" t="s">
        <v>26</v>
      </c>
    </row>
    <row r="26" spans="2:12" ht="13.5" thickBot="1" x14ac:dyDescent="0.25">
      <c r="B26" s="4"/>
      <c r="C26" s="3"/>
      <c r="D26" s="21"/>
      <c r="E26" s="3"/>
      <c r="G26" s="32" t="s">
        <v>43</v>
      </c>
      <c r="H26" s="36">
        <f>(C49+C50)*C18</f>
        <v>160</v>
      </c>
      <c r="I26" s="21" t="s">
        <v>26</v>
      </c>
      <c r="J26" s="55"/>
      <c r="K26" s="56"/>
      <c r="L26" s="57"/>
    </row>
    <row r="27" spans="2:12" ht="13.5" thickBot="1" x14ac:dyDescent="0.25">
      <c r="B27" s="19" t="s">
        <v>49</v>
      </c>
      <c r="C27" s="15">
        <v>500</v>
      </c>
      <c r="D27" s="25" t="s">
        <v>27</v>
      </c>
      <c r="E27" s="11" t="s">
        <v>57</v>
      </c>
      <c r="G27" s="32"/>
      <c r="H27" s="36"/>
      <c r="I27" s="21"/>
      <c r="J27" s="58" t="s">
        <v>94</v>
      </c>
      <c r="K27" s="59">
        <f>MIN(H36/K13,1)*100</f>
        <v>100</v>
      </c>
      <c r="L27" s="60" t="s">
        <v>87</v>
      </c>
    </row>
    <row r="28" spans="2:12" ht="13.5" thickBot="1" x14ac:dyDescent="0.25">
      <c r="B28" s="19" t="s">
        <v>51</v>
      </c>
      <c r="C28" s="15">
        <v>0</v>
      </c>
      <c r="D28" s="25" t="s">
        <v>27</v>
      </c>
      <c r="E28" s="11" t="s">
        <v>56</v>
      </c>
      <c r="G28" s="32" t="s">
        <v>44</v>
      </c>
      <c r="H28" s="36">
        <f>H25+C50*C18+H31+H32</f>
        <v>193.83141762452107</v>
      </c>
      <c r="I28" s="21" t="s">
        <v>26</v>
      </c>
      <c r="J28" s="58" t="s">
        <v>95</v>
      </c>
      <c r="K28" s="59">
        <f>MIN(H36/K25,1)*100</f>
        <v>100</v>
      </c>
      <c r="L28" s="60" t="s">
        <v>87</v>
      </c>
    </row>
    <row r="29" spans="2:12" ht="13.5" thickBot="1" x14ac:dyDescent="0.25">
      <c r="B29" s="19" t="s">
        <v>52</v>
      </c>
      <c r="C29" s="15">
        <v>0</v>
      </c>
      <c r="D29" s="25" t="s">
        <v>27</v>
      </c>
      <c r="E29" s="11" t="s">
        <v>55</v>
      </c>
      <c r="G29" s="32" t="s">
        <v>45</v>
      </c>
      <c r="H29" s="36">
        <f>H26+C48*C19+H31+H32</f>
        <v>193.83141762452107</v>
      </c>
      <c r="I29" s="21" t="s">
        <v>26</v>
      </c>
      <c r="J29" s="32"/>
      <c r="K29" s="36"/>
      <c r="L29" s="41"/>
    </row>
    <row r="30" spans="2:12" ht="13.5" thickBot="1" x14ac:dyDescent="0.25">
      <c r="B30" s="19" t="s">
        <v>50</v>
      </c>
      <c r="C30" s="15">
        <f>0.87*300000000</f>
        <v>261000000</v>
      </c>
      <c r="D30" s="25" t="s">
        <v>47</v>
      </c>
      <c r="E30" s="11" t="s">
        <v>57</v>
      </c>
      <c r="G30" s="32"/>
      <c r="H30" s="36"/>
      <c r="I30" s="21"/>
      <c r="J30" s="32"/>
      <c r="K30" s="36"/>
      <c r="L30" s="41"/>
    </row>
    <row r="31" spans="2:12" ht="13.5" thickBot="1" x14ac:dyDescent="0.25">
      <c r="B31" s="19" t="s">
        <v>53</v>
      </c>
      <c r="C31" s="15">
        <f t="shared" ref="C31:C32" si="0">0.87*300000000</f>
        <v>261000000</v>
      </c>
      <c r="D31" s="25" t="s">
        <v>47</v>
      </c>
      <c r="E31" s="11" t="s">
        <v>56</v>
      </c>
      <c r="G31" s="32" t="s">
        <v>64</v>
      </c>
      <c r="H31" s="36">
        <f>C52+2*H11</f>
        <v>18.831417624521073</v>
      </c>
      <c r="I31" s="21" t="s">
        <v>26</v>
      </c>
      <c r="J31" s="32"/>
      <c r="K31" s="36"/>
      <c r="L31" s="41"/>
    </row>
    <row r="32" spans="2:12" ht="13.5" thickBot="1" x14ac:dyDescent="0.25">
      <c r="B32" s="19" t="s">
        <v>54</v>
      </c>
      <c r="C32" s="15">
        <f t="shared" si="0"/>
        <v>261000000</v>
      </c>
      <c r="D32" s="25" t="s">
        <v>47</v>
      </c>
      <c r="E32" s="11" t="s">
        <v>55</v>
      </c>
      <c r="G32" s="32" t="s">
        <v>65</v>
      </c>
      <c r="H32" s="36">
        <f>C52</f>
        <v>15</v>
      </c>
      <c r="I32" s="21" t="s">
        <v>26</v>
      </c>
      <c r="J32" s="32"/>
      <c r="K32" s="36"/>
      <c r="L32" s="41"/>
    </row>
    <row r="33" spans="2:12" ht="13.5" thickBot="1" x14ac:dyDescent="0.25">
      <c r="B33" s="4"/>
      <c r="C33" s="3"/>
      <c r="D33" s="21"/>
      <c r="E33" s="3"/>
      <c r="G33" s="32"/>
      <c r="H33" s="36"/>
      <c r="I33" s="21"/>
      <c r="J33" s="32"/>
      <c r="K33" s="3"/>
      <c r="L33" s="41"/>
    </row>
    <row r="34" spans="2:12" ht="13.5" thickBot="1" x14ac:dyDescent="0.25">
      <c r="B34" s="19" t="s">
        <v>15</v>
      </c>
      <c r="C34" s="15">
        <v>0</v>
      </c>
      <c r="D34" s="25" t="s">
        <v>27</v>
      </c>
      <c r="E34" s="11"/>
      <c r="G34" s="32" t="s">
        <v>66</v>
      </c>
      <c r="H34" s="36">
        <f>H26+H28</f>
        <v>353.83141762452107</v>
      </c>
      <c r="I34" s="21" t="s">
        <v>26</v>
      </c>
      <c r="J34" s="32"/>
      <c r="K34" s="36"/>
      <c r="L34" s="41"/>
    </row>
    <row r="35" spans="2:12" ht="13.5" thickBot="1" x14ac:dyDescent="0.25">
      <c r="B35" s="19" t="s">
        <v>46</v>
      </c>
      <c r="C35" s="15">
        <f t="shared" ref="C35" si="1">2/3*300000000</f>
        <v>200000000</v>
      </c>
      <c r="D35" s="25" t="s">
        <v>47</v>
      </c>
      <c r="E35" s="11" t="s">
        <v>48</v>
      </c>
      <c r="G35" s="32"/>
      <c r="H35" s="3"/>
      <c r="I35" s="21"/>
      <c r="J35" s="32"/>
      <c r="K35" s="3"/>
      <c r="L35" s="41"/>
    </row>
    <row r="36" spans="2:12" ht="13.5" thickBot="1" x14ac:dyDescent="0.25">
      <c r="B36" s="4"/>
      <c r="C36" s="3"/>
      <c r="D36" s="21"/>
      <c r="E36" s="3"/>
      <c r="G36" s="51" t="s">
        <v>93</v>
      </c>
      <c r="H36" s="36">
        <f>C55*C54/1000</f>
        <v>1048.576</v>
      </c>
      <c r="I36" s="21" t="s">
        <v>26</v>
      </c>
      <c r="J36" s="32"/>
      <c r="K36" s="3"/>
      <c r="L36" s="41"/>
    </row>
    <row r="37" spans="2:12" ht="13.5" thickBot="1" x14ac:dyDescent="0.25">
      <c r="B37" s="19" t="s">
        <v>16</v>
      </c>
      <c r="C37" s="15">
        <v>0</v>
      </c>
      <c r="D37" s="26" t="s">
        <v>28</v>
      </c>
      <c r="E37" s="11" t="s">
        <v>30</v>
      </c>
      <c r="G37" s="32"/>
      <c r="H37" s="3"/>
      <c r="I37" s="21"/>
      <c r="J37" s="32"/>
      <c r="K37" s="3"/>
      <c r="L37" s="41"/>
    </row>
    <row r="38" spans="2:12" ht="13.5" thickBot="1" x14ac:dyDescent="0.25">
      <c r="B38" s="4"/>
      <c r="C38" s="3"/>
      <c r="D38" s="21"/>
      <c r="E38" s="3"/>
      <c r="G38" s="33"/>
      <c r="H38" s="52"/>
      <c r="I38" s="53"/>
      <c r="J38" s="33"/>
      <c r="K38" s="52"/>
      <c r="L38" s="42"/>
    </row>
    <row r="39" spans="2:12" ht="13.5" thickBot="1" x14ac:dyDescent="0.25">
      <c r="B39" s="19" t="s">
        <v>17</v>
      </c>
      <c r="C39" s="15">
        <v>0</v>
      </c>
      <c r="D39" s="25" t="s">
        <v>26</v>
      </c>
      <c r="E39" s="11"/>
    </row>
    <row r="40" spans="2:12" ht="16.5" thickBot="1" x14ac:dyDescent="0.3">
      <c r="B40" s="4"/>
      <c r="C40" s="3"/>
      <c r="D40" s="21"/>
      <c r="E40" s="3"/>
      <c r="G40" s="34"/>
    </row>
    <row r="41" spans="2:12" x14ac:dyDescent="0.2">
      <c r="B41" s="43" t="s">
        <v>79</v>
      </c>
      <c r="C41" s="44">
        <v>20</v>
      </c>
      <c r="D41" s="45" t="s">
        <v>28</v>
      </c>
      <c r="E41" s="46" t="s">
        <v>32</v>
      </c>
    </row>
    <row r="42" spans="2:12" ht="13.5" thickBot="1" x14ac:dyDescent="0.25">
      <c r="B42" s="47" t="s">
        <v>80</v>
      </c>
      <c r="C42" s="48">
        <v>2</v>
      </c>
      <c r="D42" s="28" t="s">
        <v>81</v>
      </c>
      <c r="E42" s="2" t="s">
        <v>82</v>
      </c>
    </row>
    <row r="43" spans="2:12" ht="13.5" thickBot="1" x14ac:dyDescent="0.25">
      <c r="B43" s="4"/>
      <c r="C43" s="3"/>
      <c r="D43" s="21"/>
      <c r="E43" s="3"/>
    </row>
    <row r="44" spans="2:12" x14ac:dyDescent="0.2">
      <c r="B44" s="16" t="s">
        <v>20</v>
      </c>
      <c r="C44" s="12">
        <v>4</v>
      </c>
      <c r="D44" s="27" t="s">
        <v>28</v>
      </c>
      <c r="E44" s="1" t="s">
        <v>31</v>
      </c>
    </row>
    <row r="45" spans="2:12" ht="13.5" thickBot="1" x14ac:dyDescent="0.25">
      <c r="B45" s="17" t="s">
        <v>21</v>
      </c>
      <c r="C45" s="13">
        <v>0</v>
      </c>
      <c r="D45" s="28" t="s">
        <v>28</v>
      </c>
      <c r="E45" s="2" t="s">
        <v>31</v>
      </c>
    </row>
    <row r="46" spans="2:12" ht="13.5" thickBot="1" x14ac:dyDescent="0.25">
      <c r="B46" s="4"/>
      <c r="C46" s="3"/>
      <c r="D46" s="21"/>
      <c r="E46" s="3"/>
    </row>
    <row r="47" spans="2:12" x14ac:dyDescent="0.2">
      <c r="B47" s="16" t="s">
        <v>22</v>
      </c>
      <c r="C47" s="12">
        <v>4</v>
      </c>
      <c r="D47" s="27" t="s">
        <v>28</v>
      </c>
      <c r="E47" s="1" t="s">
        <v>31</v>
      </c>
    </row>
    <row r="48" spans="2:12" x14ac:dyDescent="0.2">
      <c r="B48" s="18" t="s">
        <v>23</v>
      </c>
      <c r="C48" s="14">
        <v>0</v>
      </c>
      <c r="D48" s="29" t="s">
        <v>28</v>
      </c>
      <c r="E48" s="10" t="s">
        <v>31</v>
      </c>
    </row>
    <row r="49" spans="2:5" x14ac:dyDescent="0.2">
      <c r="B49" s="18" t="s">
        <v>24</v>
      </c>
      <c r="C49" s="14">
        <v>4</v>
      </c>
      <c r="D49" s="29" t="s">
        <v>28</v>
      </c>
      <c r="E49" s="10" t="s">
        <v>32</v>
      </c>
    </row>
    <row r="50" spans="2:5" ht="13.5" thickBot="1" x14ac:dyDescent="0.25">
      <c r="B50" s="17" t="s">
        <v>25</v>
      </c>
      <c r="C50" s="13">
        <v>0</v>
      </c>
      <c r="D50" s="28" t="s">
        <v>28</v>
      </c>
      <c r="E50" s="2" t="s">
        <v>32</v>
      </c>
    </row>
    <row r="51" spans="2:5" ht="13.5" thickBot="1" x14ac:dyDescent="0.25"/>
    <row r="52" spans="2:5" ht="13.5" thickBot="1" x14ac:dyDescent="0.25">
      <c r="B52" s="37" t="s">
        <v>62</v>
      </c>
      <c r="C52" s="38">
        <v>15</v>
      </c>
      <c r="D52" s="25" t="s">
        <v>26</v>
      </c>
      <c r="E52" s="11" t="s">
        <v>63</v>
      </c>
    </row>
    <row r="53" spans="2:5" ht="13.5" thickBot="1" x14ac:dyDescent="0.25"/>
    <row r="54" spans="2:5" x14ac:dyDescent="0.2">
      <c r="B54" s="49" t="s">
        <v>88</v>
      </c>
      <c r="C54" s="50">
        <v>16</v>
      </c>
      <c r="D54" s="22" t="s">
        <v>89</v>
      </c>
      <c r="E54" s="1" t="s">
        <v>90</v>
      </c>
    </row>
    <row r="55" spans="2:5" ht="13.5" thickBot="1" x14ac:dyDescent="0.25">
      <c r="B55" s="47" t="s">
        <v>92</v>
      </c>
      <c r="C55" s="48">
        <v>65536</v>
      </c>
      <c r="D55" s="28" t="s">
        <v>28</v>
      </c>
      <c r="E55" s="2" t="s">
        <v>91</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R27"/>
  <sheetViews>
    <sheetView zoomScale="90" zoomScaleNormal="90" workbookViewId="0">
      <selection activeCell="P24" sqref="P24"/>
    </sheetView>
  </sheetViews>
  <sheetFormatPr defaultRowHeight="12.75" x14ac:dyDescent="0.2"/>
  <cols>
    <col min="15" max="15" width="14.140625" customWidth="1"/>
    <col min="16" max="16" width="14.85546875" customWidth="1"/>
    <col min="17" max="17" width="14.42578125" customWidth="1"/>
    <col min="18" max="18" width="14.140625" customWidth="1"/>
  </cols>
  <sheetData>
    <row r="3" spans="15:18" ht="13.5" thickBot="1" x14ac:dyDescent="0.25"/>
    <row r="4" spans="15:18" ht="32.25" customHeight="1" thickBot="1" x14ac:dyDescent="0.25">
      <c r="O4" s="71" t="s">
        <v>125</v>
      </c>
      <c r="P4" s="69" t="s">
        <v>122</v>
      </c>
      <c r="Q4" s="68" t="s">
        <v>123</v>
      </c>
      <c r="R4" s="75" t="s">
        <v>124</v>
      </c>
    </row>
    <row r="5" spans="15:18" x14ac:dyDescent="0.2">
      <c r="O5" s="72">
        <v>20</v>
      </c>
      <c r="P5" s="70">
        <f>P24+P25+2*O5</f>
        <v>273</v>
      </c>
      <c r="Q5" s="70">
        <f>Q24+Q25+2*O5</f>
        <v>433</v>
      </c>
      <c r="R5" s="77">
        <f>P5+Q5+2*Main!H11</f>
        <v>709.83141762452112</v>
      </c>
    </row>
    <row r="6" spans="15:18" x14ac:dyDescent="0.2">
      <c r="O6" s="73">
        <v>30</v>
      </c>
      <c r="P6" s="70">
        <f>P24+P25+2*O6</f>
        <v>293</v>
      </c>
      <c r="Q6" s="70">
        <f>Q24+Q25+2*O6</f>
        <v>453</v>
      </c>
      <c r="R6" s="77">
        <f>P6+Q6+2*Main!H11</f>
        <v>749.83141762452112</v>
      </c>
    </row>
    <row r="7" spans="15:18" x14ac:dyDescent="0.2">
      <c r="O7" s="73">
        <v>40</v>
      </c>
      <c r="P7" s="70">
        <f>P24+P25+2*O7</f>
        <v>313</v>
      </c>
      <c r="Q7" s="70">
        <f>Q24+Q25+2*O7</f>
        <v>473</v>
      </c>
      <c r="R7" s="77">
        <f>P7+Q7+2*Main!H11</f>
        <v>789.83141762452112</v>
      </c>
    </row>
    <row r="8" spans="15:18" x14ac:dyDescent="0.2">
      <c r="O8" s="73">
        <v>50</v>
      </c>
      <c r="P8" s="70">
        <f>P24+P25+2*O8</f>
        <v>333</v>
      </c>
      <c r="Q8" s="70">
        <f>Q24+Q25+2*O8</f>
        <v>493</v>
      </c>
      <c r="R8" s="77">
        <f>P8+Q8+2*Main!H11</f>
        <v>829.83141762452112</v>
      </c>
    </row>
    <row r="9" spans="15:18" x14ac:dyDescent="0.2">
      <c r="O9" s="73">
        <v>60</v>
      </c>
      <c r="P9" s="70">
        <f>P24+P25+2*O9</f>
        <v>353</v>
      </c>
      <c r="Q9" s="70">
        <f>Q24+Q25+2*O9</f>
        <v>513</v>
      </c>
      <c r="R9" s="77">
        <f>P9+Q9+2*Main!H11</f>
        <v>869.83141762452112</v>
      </c>
    </row>
    <row r="10" spans="15:18" x14ac:dyDescent="0.2">
      <c r="O10" s="73">
        <v>70</v>
      </c>
      <c r="P10" s="70">
        <f>P24+P25+2*O10</f>
        <v>373</v>
      </c>
      <c r="Q10" s="70">
        <f>Q24+Q25+2*O10</f>
        <v>533</v>
      </c>
      <c r="R10" s="77">
        <f>P10+Q10+2*Main!H11</f>
        <v>909.83141762452112</v>
      </c>
    </row>
    <row r="11" spans="15:18" x14ac:dyDescent="0.2">
      <c r="O11" s="73">
        <v>80</v>
      </c>
      <c r="P11" s="70">
        <f>P24+P25+2*O11</f>
        <v>393</v>
      </c>
      <c r="Q11" s="70">
        <f>Q24+Q25+2*O11</f>
        <v>553</v>
      </c>
      <c r="R11" s="77">
        <f>P11+Q11+2*Main!H11</f>
        <v>949.83141762452112</v>
      </c>
    </row>
    <row r="12" spans="15:18" x14ac:dyDescent="0.2">
      <c r="O12" s="73">
        <v>90</v>
      </c>
      <c r="P12" s="70">
        <f>P24+P25+2*O12</f>
        <v>413</v>
      </c>
      <c r="Q12" s="70">
        <f>Q24+Q25+2*O12</f>
        <v>573</v>
      </c>
      <c r="R12" s="77">
        <f>P12+Q12+2*Main!H11</f>
        <v>989.83141762452112</v>
      </c>
    </row>
    <row r="13" spans="15:18" x14ac:dyDescent="0.2">
      <c r="O13" s="73">
        <v>100</v>
      </c>
      <c r="P13" s="70">
        <f>P24+P25+2*O13</f>
        <v>433</v>
      </c>
      <c r="Q13" s="70">
        <f>Q24+Q25+2*O13</f>
        <v>593</v>
      </c>
      <c r="R13" s="77">
        <f>P13+Q13+2*Main!H11</f>
        <v>1029.831417624521</v>
      </c>
    </row>
    <row r="14" spans="15:18" x14ac:dyDescent="0.2">
      <c r="O14" s="73">
        <v>110</v>
      </c>
      <c r="P14" s="70">
        <f>P24+P25+2*O14</f>
        <v>453</v>
      </c>
      <c r="Q14" s="70">
        <f>Q24+Q25+2*O14</f>
        <v>613</v>
      </c>
      <c r="R14" s="77">
        <f>P14+Q14+2*Main!H11</f>
        <v>1069.831417624521</v>
      </c>
    </row>
    <row r="15" spans="15:18" x14ac:dyDescent="0.2">
      <c r="O15" s="73">
        <v>120</v>
      </c>
      <c r="P15" s="70">
        <f>P24+P25+2*O15</f>
        <v>473</v>
      </c>
      <c r="Q15" s="70">
        <f>Q24+Q25+2*O15</f>
        <v>633</v>
      </c>
      <c r="R15" s="77">
        <f>P15+Q15+2*Main!H11</f>
        <v>1109.831417624521</v>
      </c>
    </row>
    <row r="16" spans="15:18" x14ac:dyDescent="0.2">
      <c r="O16" s="73">
        <v>130</v>
      </c>
      <c r="P16" s="70">
        <f>P24+P25+2*O16</f>
        <v>493</v>
      </c>
      <c r="Q16" s="70">
        <f>Q24+Q25+2*O16</f>
        <v>653</v>
      </c>
      <c r="R16" s="77">
        <f>P16+Q16+2*Main!H11</f>
        <v>1149.831417624521</v>
      </c>
    </row>
    <row r="17" spans="14:18" x14ac:dyDescent="0.2">
      <c r="O17" s="73">
        <v>140</v>
      </c>
      <c r="P17" s="70">
        <f>P24+P25+2*O17</f>
        <v>513</v>
      </c>
      <c r="Q17" s="70">
        <f>Q24+Q25+2*O17</f>
        <v>673</v>
      </c>
      <c r="R17" s="77">
        <f>P17+Q17+2*Main!H11</f>
        <v>1189.831417624521</v>
      </c>
    </row>
    <row r="18" spans="14:18" x14ac:dyDescent="0.2">
      <c r="O18" s="73">
        <v>150</v>
      </c>
      <c r="P18" s="70">
        <f>P24+P25+2*O18</f>
        <v>533</v>
      </c>
      <c r="Q18" s="70">
        <f>Q24+Q25+2*O18</f>
        <v>693</v>
      </c>
      <c r="R18" s="77">
        <f>P18+Q18+2*Main!H11</f>
        <v>1229.831417624521</v>
      </c>
    </row>
    <row r="19" spans="14:18" ht="13.5" thickBot="1" x14ac:dyDescent="0.25">
      <c r="O19" s="74">
        <v>160</v>
      </c>
      <c r="P19" s="78">
        <f>P24+P25+2*O19</f>
        <v>553</v>
      </c>
      <c r="Q19" s="78">
        <f>Q24+Q25+2*O19</f>
        <v>713</v>
      </c>
      <c r="R19" s="79">
        <f>P19+Q19+2*Main!H11</f>
        <v>1269.831417624521</v>
      </c>
    </row>
    <row r="23" spans="14:18" x14ac:dyDescent="0.2">
      <c r="O23" s="76" t="s">
        <v>126</v>
      </c>
      <c r="P23" s="76"/>
      <c r="Q23" s="76"/>
    </row>
    <row r="24" spans="14:18" x14ac:dyDescent="0.2">
      <c r="O24" s="76" t="s">
        <v>127</v>
      </c>
      <c r="P24" s="76">
        <f>Main!C5+2*Main!C21+Main!C6</f>
        <v>73</v>
      </c>
      <c r="Q24" s="76">
        <f>Main!C5+2*Main!C21+Main!C6</f>
        <v>73</v>
      </c>
    </row>
    <row r="25" spans="14:18" x14ac:dyDescent="0.2">
      <c r="O25" s="76" t="s">
        <v>128</v>
      </c>
      <c r="P25" s="76">
        <f>(2/Main!C9)*Main!C8</f>
        <v>160</v>
      </c>
      <c r="Q25" s="76">
        <f>(2/Main!C11)*Main!C10</f>
        <v>320</v>
      </c>
    </row>
    <row r="26" spans="14:18" x14ac:dyDescent="0.2">
      <c r="N26" s="3"/>
      <c r="O26" s="3"/>
      <c r="P26" s="3"/>
      <c r="Q26" s="3"/>
      <c r="R26" s="3"/>
    </row>
    <row r="27" spans="14:18" x14ac:dyDescent="0.2">
      <c r="N27" s="3"/>
      <c r="O27" s="3"/>
      <c r="P27" s="3"/>
      <c r="Q27" s="3"/>
      <c r="R27" s="3"/>
    </row>
  </sheetData>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Scope</vt:lpstr>
      <vt:lpstr>Main</vt:lpstr>
      <vt:lpstr>Plot</vt:lpstr>
    </vt:vector>
  </TitlesOfParts>
  <Company>Qualcomm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Qualcomm</dc:creator>
  <cp:lastModifiedBy>Qualcomm</cp:lastModifiedBy>
  <dcterms:created xsi:type="dcterms:W3CDTF">2012-09-12T14:00:02Z</dcterms:created>
  <dcterms:modified xsi:type="dcterms:W3CDTF">2012-09-26T14:06:00Z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1594773078</vt:i4>
  </property>
  <property fmtid="{D5CDD505-2E9C-101B-9397-08002B2CF9AE}" pid="3" name="_NewReviewCycle">
    <vt:lpwstr/>
  </property>
  <property fmtid="{D5CDD505-2E9C-101B-9397-08002B2CF9AE}" pid="4" name="_EmailSubject">
    <vt:lpwstr>September IEEE 802.3 EPOC Presentation List</vt:lpwstr>
  </property>
  <property fmtid="{D5CDD505-2E9C-101B-9397-08002B2CF9AE}" pid="5" name="_AuthorEmail">
    <vt:lpwstr>andreag@qualcomm.com</vt:lpwstr>
  </property>
  <property fmtid="{D5CDD505-2E9C-101B-9397-08002B2CF9AE}" pid="6" name="_AuthorEmailDisplayName">
    <vt:lpwstr>Garavaglia, Andrea</vt:lpwstr>
  </property>
  <property fmtid="{D5CDD505-2E9C-101B-9397-08002B2CF9AE}" pid="7" name="_PreviousAdHocReviewCycleID">
    <vt:i4>-499568479</vt:i4>
  </property>
</Properties>
</file>