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ata\latex_projects\MPI Penalty Upper Bound\"/>
    </mc:Choice>
  </mc:AlternateContent>
  <bookViews>
    <workbookView xWindow="0" yWindow="0" windowWidth="24000" windowHeight="9735"/>
  </bookViews>
  <sheets>
    <sheet name="MPI Penalty Upper Bound" sheetId="1" r:id="rId1"/>
  </sheets>
  <definedNames>
    <definedName name="alpha">'MPI Penalty Upper Bound'!$J$16:$J$29</definedName>
    <definedName name="E">'MPI Penalty Upper Bound'!$P$16:$P$29</definedName>
    <definedName name="E_dB">'MPI Penalty Upper Bound'!$C$16:$C$29</definedName>
    <definedName name="n">'MPI Penalty Upper Bound'!$D$16:$D$29</definedName>
    <definedName name="R_c">'MPI Penalty Upper Bound'!$S$16:$S$29</definedName>
    <definedName name="Rc_dB">'MPI Penalty Upper Bound'!$H$16:$H$29</definedName>
    <definedName name="Rr">'MPI Penalty Upper Bound'!$R$16:$R$29</definedName>
    <definedName name="Rr_dB">'MPI Penalty Upper Bound'!$G$16:$G$29</definedName>
    <definedName name="Rt">'MPI Penalty Upper Bound'!$Q$16:$Q$29</definedName>
    <definedName name="Rt_dB">'MPI Penalty Upper Bound'!$F$16:$F$29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K20" i="1"/>
  <c r="P20" i="1"/>
  <c r="L20" i="1" s="1"/>
  <c r="Q20" i="1"/>
  <c r="R20" i="1"/>
  <c r="S20" i="1"/>
  <c r="T20" i="1" s="1"/>
  <c r="J16" i="1"/>
  <c r="K17" i="1"/>
  <c r="K18" i="1"/>
  <c r="K19" i="1"/>
  <c r="K21" i="1"/>
  <c r="K22" i="1"/>
  <c r="K23" i="1"/>
  <c r="K24" i="1"/>
  <c r="K25" i="1"/>
  <c r="K26" i="1"/>
  <c r="K27" i="1"/>
  <c r="K28" i="1"/>
  <c r="K29" i="1"/>
  <c r="K16" i="1"/>
  <c r="J17" i="1"/>
  <c r="J18" i="1"/>
  <c r="J19" i="1"/>
  <c r="J21" i="1"/>
  <c r="J22" i="1"/>
  <c r="J23" i="1"/>
  <c r="J24" i="1"/>
  <c r="J25" i="1"/>
  <c r="J26" i="1"/>
  <c r="J27" i="1"/>
  <c r="J28" i="1"/>
  <c r="J29" i="1"/>
  <c r="U20" i="1" l="1"/>
  <c r="M20" i="1" s="1"/>
  <c r="N20" i="1" s="1"/>
  <c r="V20" i="1" s="1"/>
  <c r="O20" i="1" s="1"/>
  <c r="U24" i="1"/>
  <c r="S17" i="1"/>
  <c r="S18" i="1"/>
  <c r="S19" i="1"/>
  <c r="S21" i="1"/>
  <c r="S22" i="1"/>
  <c r="S23" i="1"/>
  <c r="S24" i="1"/>
  <c r="S25" i="1"/>
  <c r="S26" i="1"/>
  <c r="S27" i="1"/>
  <c r="S28" i="1"/>
  <c r="S29" i="1"/>
  <c r="S16" i="1"/>
  <c r="R17" i="1"/>
  <c r="R18" i="1"/>
  <c r="R19" i="1"/>
  <c r="R21" i="1"/>
  <c r="R22" i="1"/>
  <c r="R23" i="1"/>
  <c r="R24" i="1"/>
  <c r="R25" i="1"/>
  <c r="R26" i="1"/>
  <c r="R27" i="1"/>
  <c r="U27" i="1" s="1"/>
  <c r="R28" i="1"/>
  <c r="R29" i="1"/>
  <c r="R16" i="1"/>
  <c r="Q17" i="1"/>
  <c r="Q18" i="1"/>
  <c r="Q19" i="1"/>
  <c r="Q21" i="1"/>
  <c r="Q22" i="1"/>
  <c r="T22" i="1" s="1"/>
  <c r="Q23" i="1"/>
  <c r="U23" i="1" s="1"/>
  <c r="Q24" i="1"/>
  <c r="Q25" i="1"/>
  <c r="Q26" i="1"/>
  <c r="Q27" i="1"/>
  <c r="Q28" i="1"/>
  <c r="T28" i="1" s="1"/>
  <c r="Q29" i="1"/>
  <c r="Q16" i="1"/>
  <c r="T16" i="1" s="1"/>
  <c r="P17" i="1"/>
  <c r="L17" i="1" s="1"/>
  <c r="P18" i="1"/>
  <c r="L18" i="1" s="1"/>
  <c r="P19" i="1"/>
  <c r="L19" i="1" s="1"/>
  <c r="P21" i="1"/>
  <c r="L21" i="1" s="1"/>
  <c r="P22" i="1"/>
  <c r="L22" i="1" s="1"/>
  <c r="P23" i="1"/>
  <c r="L23" i="1" s="1"/>
  <c r="P24" i="1"/>
  <c r="L24" i="1" s="1"/>
  <c r="P25" i="1"/>
  <c r="L25" i="1" s="1"/>
  <c r="P26" i="1"/>
  <c r="L26" i="1" s="1"/>
  <c r="P27" i="1"/>
  <c r="L27" i="1" s="1"/>
  <c r="P28" i="1"/>
  <c r="L28" i="1" s="1"/>
  <c r="P29" i="1"/>
  <c r="L29" i="1" s="1"/>
  <c r="P16" i="1"/>
  <c r="L16" i="1" s="1"/>
  <c r="U19" i="1" l="1"/>
  <c r="M19" i="1" s="1"/>
  <c r="N19" i="1" s="1"/>
  <c r="V19" i="1" s="1"/>
  <c r="O19" i="1" s="1"/>
  <c r="T19" i="1"/>
  <c r="T18" i="1"/>
  <c r="T24" i="1"/>
  <c r="T17" i="1"/>
  <c r="M17" i="1" s="1"/>
  <c r="N17" i="1" s="1"/>
  <c r="V17" i="1" s="1"/>
  <c r="O17" i="1" s="1"/>
  <c r="U16" i="1"/>
  <c r="T29" i="1"/>
  <c r="M29" i="1" s="1"/>
  <c r="N29" i="1" s="1"/>
  <c r="V29" i="1" s="1"/>
  <c r="O29" i="1" s="1"/>
  <c r="U29" i="1"/>
  <c r="T27" i="1"/>
  <c r="U26" i="1"/>
  <c r="M26" i="1" s="1"/>
  <c r="N26" i="1" s="1"/>
  <c r="V26" i="1" s="1"/>
  <c r="O26" i="1" s="1"/>
  <c r="T26" i="1"/>
  <c r="T23" i="1"/>
  <c r="U18" i="1"/>
  <c r="M18" i="1" s="1"/>
  <c r="N18" i="1" s="1"/>
  <c r="V18" i="1" s="1"/>
  <c r="O18" i="1" s="1"/>
  <c r="T25" i="1"/>
  <c r="U25" i="1"/>
  <c r="M25" i="1" s="1"/>
  <c r="N25" i="1" s="1"/>
  <c r="V25" i="1" s="1"/>
  <c r="O25" i="1" s="1"/>
  <c r="U28" i="1"/>
  <c r="U17" i="1"/>
  <c r="U22" i="1"/>
  <c r="M22" i="1" s="1"/>
  <c r="N22" i="1" s="1"/>
  <c r="V22" i="1" s="1"/>
  <c r="O22" i="1" s="1"/>
  <c r="U21" i="1"/>
  <c r="T21" i="1"/>
  <c r="M28" i="1"/>
  <c r="N28" i="1" s="1"/>
  <c r="V28" i="1" s="1"/>
  <c r="O28" i="1" s="1"/>
  <c r="M27" i="1"/>
  <c r="N27" i="1" s="1"/>
  <c r="V27" i="1" s="1"/>
  <c r="O27" i="1" s="1"/>
  <c r="M24" i="1"/>
  <c r="N24" i="1" s="1"/>
  <c r="V24" i="1" s="1"/>
  <c r="O24" i="1" s="1"/>
  <c r="M23" i="1"/>
  <c r="N23" i="1" s="1"/>
  <c r="V23" i="1" s="1"/>
  <c r="O23" i="1" s="1"/>
  <c r="M21" i="1" l="1"/>
  <c r="N21" i="1" s="1"/>
  <c r="V21" i="1" s="1"/>
  <c r="O21" i="1" s="1"/>
  <c r="M16" i="1"/>
  <c r="N16" i="1" l="1"/>
  <c r="V16" i="1" s="1"/>
  <c r="O16" i="1" s="1"/>
</calcChain>
</file>

<file path=xl/sharedStrings.xml><?xml version="1.0" encoding="utf-8"?>
<sst xmlns="http://schemas.openxmlformats.org/spreadsheetml/2006/main" count="47" uniqueCount="47">
  <si>
    <t>Case A</t>
  </si>
  <si>
    <t>Case B</t>
  </si>
  <si>
    <t>Case C</t>
  </si>
  <si>
    <t>Case D</t>
  </si>
  <si>
    <t>Case E</t>
  </si>
  <si>
    <t>Case F</t>
  </si>
  <si>
    <t>Case G</t>
  </si>
  <si>
    <t>Case H</t>
  </si>
  <si>
    <t>Rc Linear</t>
  </si>
  <si>
    <t>Rt Linear</t>
  </si>
  <si>
    <t>Rr Linear</t>
  </si>
  <si>
    <t>Receiver reflectance, max (dB)</t>
  </si>
  <si>
    <t>Transmitter Reflectance, max (dB)</t>
  </si>
  <si>
    <t>Per-segment Loss (dB)</t>
  </si>
  <si>
    <t>Amplitude Discount D1</t>
  </si>
  <si>
    <t>Attenuation Discount D2</t>
  </si>
  <si>
    <t>MPI Penalty, dB</t>
  </si>
  <si>
    <t>S</t>
  </si>
  <si>
    <t>x</t>
  </si>
  <si>
    <t>S^</t>
  </si>
  <si>
    <t>E, Linear</t>
  </si>
  <si>
    <t>Number of connectors n</t>
  </si>
  <si>
    <t>Per-segment transmission, alpha</t>
  </si>
  <si>
    <t>E_dB, Extinction Ratio (dB)</t>
  </si>
  <si>
    <t>Examples</t>
  </si>
  <si>
    <t>D, Discount Factor (D=D1*D2)</t>
  </si>
  <si>
    <t>Max Discrete reflectnce of connectors (dB)</t>
  </si>
  <si>
    <t>MPI Penalty Upper Bound Calculator</t>
  </si>
  <si>
    <t>Reference: http://www.ieee802.org/3/bs/public/adhoc/smf/16_01_07/bhatt_01_0116_smf.pdf</t>
  </si>
  <si>
    <t>"Estimating MPI Penalty", SMF ad hoc meeting, January 7, 2016, 802.3bs</t>
  </si>
  <si>
    <t>How to use:</t>
  </si>
  <si>
    <t xml:space="preserve">Fill out the inputs as you wish. Outputs are automatically calculated. </t>
  </si>
  <si>
    <t xml:space="preserve">D, the discount factor, decides the degree to which MPI Penalty Upper Bound is dialed down. </t>
  </si>
  <si>
    <t xml:space="preserve">To decrease D, which will reduce MPI Penalty, use higher extinction ratio and higher per-segment loss. </t>
  </si>
  <si>
    <t>To increase D, which will increase MPI penalty, use lower extinction ratio and lower per-segment loss.</t>
  </si>
  <si>
    <t>Inputs</t>
  </si>
  <si>
    <t>Outputs (Don't Edit)</t>
  </si>
  <si>
    <t>For a statistical version of MPI Penalty analysis, please see Jonathan King's contribution presented at the same ad hoc meeting.</t>
  </si>
  <si>
    <t>Approx. ChIL (dB), n times per-seg loss</t>
  </si>
  <si>
    <t>DR4 dual-link, 3 dB ChIL</t>
  </si>
  <si>
    <t>DR4 single-link, low loss</t>
  </si>
  <si>
    <t>FR8 dual-link, low loss</t>
  </si>
  <si>
    <t>FR8, dual-link, 4 dB ChIL</t>
  </si>
  <si>
    <t>LR8, triple link, 6 dB ChIL</t>
  </si>
  <si>
    <t>LR8, dual-link, 2 dB ChIL</t>
  </si>
  <si>
    <t>Regardless of D, the upper bound depends on reflectance values and number of connectors.</t>
  </si>
  <si>
    <t>This is work in progress. If you find any errors, please contact Vipul Bhatt, vbhatt@inphi.com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</si>
</sst>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4"/>
      </patternFill>
    </fill>
    <fill>
      <patternFill patternType="solid">
        <fgColor theme="0" tint="-0.249977111117893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0" xfId="0" applyNumberFormat="1" applyFont="1"/>
    <xf numFmtId="0" fontId="2" fillId="0" borderId="0" xfId="0" applyFont="1"/>
    <xf numFmtId="1" fontId="1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165" fontId="1" fillId="3" borderId="0" xfId="0" applyNumberFormat="1" applyFont="1" applyFill="1" applyBorder="1" applyAlignment="1">
      <alignment horizontal="center" vertical="center" wrapText="1"/>
    </xf>
    <xf numFmtId="165" fontId="1" fillId="3" borderId="0" xfId="0" applyNumberFormat="1" applyFont="1" applyFill="1" applyBorder="1" applyAlignment="1">
      <alignment horizontal="center" vertical="center"/>
    </xf>
    <xf numFmtId="165" fontId="1" fillId="3" borderId="2" xfId="0" applyNumberFormat="1" applyFont="1" applyFill="1" applyBorder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5" fillId="3" borderId="0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/>
    </xf>
    <xf numFmtId="0" fontId="0" fillId="6" borderId="0" xfId="0" applyFill="1"/>
    <xf numFmtId="0" fontId="3" fillId="6" borderId="2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vertical="center" wrapText="1"/>
    </xf>
    <xf numFmtId="0" fontId="1" fillId="8" borderId="0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2" fontId="1" fillId="6" borderId="0" xfId="0" applyNumberFormat="1" applyFont="1" applyFill="1" applyBorder="1" applyAlignment="1">
      <alignment horizontal="center" vertical="center"/>
    </xf>
    <xf numFmtId="166" fontId="1" fillId="3" borderId="0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Border="1" applyAlignment="1">
      <alignment horizontal="center" vertical="center"/>
    </xf>
    <xf numFmtId="166" fontId="1" fillId="3" borderId="0" xfId="0" applyNumberFormat="1" applyFont="1" applyFill="1" applyBorder="1" applyAlignment="1">
      <alignment horizontal="center" vertical="center"/>
    </xf>
    <xf numFmtId="166" fontId="1" fillId="3" borderId="2" xfId="0" applyNumberFormat="1" applyFont="1" applyFill="1" applyBorder="1" applyAlignment="1">
      <alignment horizontal="center" vertical="center"/>
    </xf>
    <xf numFmtId="2" fontId="5" fillId="3" borderId="0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7"/>
  <sheetViews>
    <sheetView tabSelected="1" workbookViewId="0">
      <selection activeCell="B1" sqref="B1"/>
    </sheetView>
  </sheetViews>
  <sheetFormatPr defaultRowHeight="15" x14ac:dyDescent="0.25"/>
  <cols>
    <col min="2" max="2" width="22.85546875" customWidth="1"/>
    <col min="3" max="3" width="12.28515625" customWidth="1"/>
    <col min="4" max="4" width="12" customWidth="1"/>
    <col min="5" max="5" width="11.28515625" customWidth="1"/>
    <col min="6" max="6" width="16.42578125" customWidth="1"/>
    <col min="7" max="7" width="22.7109375" customWidth="1"/>
    <col min="8" max="8" width="15.28515625" customWidth="1"/>
    <col min="9" max="9" width="1.85546875" style="25" customWidth="1"/>
    <col min="10" max="14" width="15.28515625" customWidth="1"/>
    <col min="15" max="15" width="12.42578125" customWidth="1"/>
    <col min="16" max="16" width="11.28515625" customWidth="1"/>
    <col min="17" max="17" width="9.42578125" bestFit="1" customWidth="1"/>
    <col min="18" max="18" width="10.28515625" customWidth="1"/>
    <col min="19" max="19" width="11.140625" customWidth="1"/>
    <col min="20" max="22" width="8.140625" customWidth="1"/>
    <col min="23" max="23" width="10.28515625" customWidth="1"/>
    <col min="24" max="24" width="9.28515625" customWidth="1"/>
    <col min="25" max="27" width="8.7109375" customWidth="1"/>
  </cols>
  <sheetData>
    <row r="1" spans="2:22" x14ac:dyDescent="0.25">
      <c r="B1" s="19" t="s">
        <v>27</v>
      </c>
    </row>
    <row r="2" spans="2:22" x14ac:dyDescent="0.25">
      <c r="B2" t="s">
        <v>28</v>
      </c>
    </row>
    <row r="3" spans="2:22" x14ac:dyDescent="0.25">
      <c r="B3" t="s">
        <v>29</v>
      </c>
    </row>
    <row r="4" spans="2:22" x14ac:dyDescent="0.25">
      <c r="B4" t="s">
        <v>37</v>
      </c>
    </row>
    <row r="5" spans="2:22" x14ac:dyDescent="0.25">
      <c r="B5" t="s">
        <v>46</v>
      </c>
    </row>
    <row r="7" spans="2:22" x14ac:dyDescent="0.25">
      <c r="B7" s="19" t="s">
        <v>30</v>
      </c>
    </row>
    <row r="8" spans="2:22" x14ac:dyDescent="0.25">
      <c r="B8" t="s">
        <v>31</v>
      </c>
    </row>
    <row r="9" spans="2:22" x14ac:dyDescent="0.25">
      <c r="B9" t="s">
        <v>32</v>
      </c>
    </row>
    <row r="10" spans="2:22" x14ac:dyDescent="0.25">
      <c r="B10" t="s">
        <v>33</v>
      </c>
    </row>
    <row r="11" spans="2:22" x14ac:dyDescent="0.25">
      <c r="B11" t="s">
        <v>34</v>
      </c>
    </row>
    <row r="12" spans="2:22" x14ac:dyDescent="0.25">
      <c r="B12" t="s">
        <v>45</v>
      </c>
    </row>
    <row r="14" spans="2:22" ht="17.25" customHeight="1" x14ac:dyDescent="0.25">
      <c r="B14" s="38" t="s">
        <v>35</v>
      </c>
      <c r="C14" s="38"/>
      <c r="D14" s="38"/>
      <c r="E14" s="38"/>
      <c r="F14" s="38"/>
      <c r="G14" s="38"/>
      <c r="H14" s="38"/>
      <c r="I14" s="26"/>
      <c r="J14" s="39" t="s">
        <v>36</v>
      </c>
      <c r="K14" s="39"/>
      <c r="L14" s="39"/>
      <c r="M14" s="39"/>
      <c r="N14" s="39"/>
      <c r="O14" s="39"/>
    </row>
    <row r="15" spans="2:22" s="1" customFormat="1" ht="39" customHeight="1" thickBot="1" x14ac:dyDescent="0.3">
      <c r="B15" s="20" t="s">
        <v>24</v>
      </c>
      <c r="C15" s="21" t="s">
        <v>23</v>
      </c>
      <c r="D15" s="21" t="s">
        <v>21</v>
      </c>
      <c r="E15" s="21" t="s">
        <v>13</v>
      </c>
      <c r="F15" s="21" t="s">
        <v>12</v>
      </c>
      <c r="G15" s="21" t="s">
        <v>11</v>
      </c>
      <c r="H15" s="21" t="s">
        <v>26</v>
      </c>
      <c r="I15" s="27"/>
      <c r="J15" s="21" t="s">
        <v>22</v>
      </c>
      <c r="K15" s="21" t="s">
        <v>38</v>
      </c>
      <c r="L15" s="21" t="s">
        <v>14</v>
      </c>
      <c r="M15" s="21" t="s">
        <v>15</v>
      </c>
      <c r="N15" s="21" t="s">
        <v>25</v>
      </c>
      <c r="O15" s="21" t="s">
        <v>16</v>
      </c>
      <c r="P15" s="15" t="s">
        <v>20</v>
      </c>
      <c r="Q15" s="7" t="s">
        <v>9</v>
      </c>
      <c r="R15" s="7" t="s">
        <v>10</v>
      </c>
      <c r="S15" s="7" t="s">
        <v>8</v>
      </c>
      <c r="T15" s="7" t="s">
        <v>17</v>
      </c>
      <c r="U15" s="7" t="s">
        <v>19</v>
      </c>
      <c r="V15" s="7" t="s">
        <v>18</v>
      </c>
    </row>
    <row r="16" spans="2:22" ht="15.75" thickTop="1" x14ac:dyDescent="0.25">
      <c r="B16" s="12" t="s">
        <v>40</v>
      </c>
      <c r="C16" s="2">
        <v>6</v>
      </c>
      <c r="D16" s="2">
        <v>4</v>
      </c>
      <c r="E16" s="2">
        <v>0.01</v>
      </c>
      <c r="F16" s="3">
        <v>-26</v>
      </c>
      <c r="G16" s="3">
        <v>-26</v>
      </c>
      <c r="H16" s="3">
        <v>-35</v>
      </c>
      <c r="I16" s="28"/>
      <c r="J16" s="16">
        <f t="shared" ref="J16:J29" si="0">10^(-E16/10)</f>
        <v>0.99770006382255338</v>
      </c>
      <c r="K16" s="33">
        <f t="shared" ref="K16:K29" si="1">n*E16</f>
        <v>0.04</v>
      </c>
      <c r="L16" s="16">
        <f t="shared" ref="L16:L29" si="2">0.25*(1/SQRT(E))+0.25*(SQRT((E+2)/(3*E))) + 0.25*SQRT((2*E+1)/(3*E)) + 0.25</f>
        <v>0.76877706319864458</v>
      </c>
      <c r="M16" s="16">
        <f>U16/T16</f>
        <v>0.99562391330019151</v>
      </c>
      <c r="N16" s="16">
        <f t="shared" ref="N16:N29" si="3">L16*M16</f>
        <v>0.76541282811726319</v>
      </c>
      <c r="O16" s="22">
        <f>10*LOG10(1/(1-V16))</f>
        <v>0.66280487990632087</v>
      </c>
      <c r="P16" s="8">
        <f t="shared" ref="P16:P29" si="4">10^(E_dB/10)</f>
        <v>3.9810717055349727</v>
      </c>
      <c r="Q16" s="8">
        <f t="shared" ref="Q16:Q29" si="5">10^(Rt_dB/10)</f>
        <v>2.5118864315095777E-3</v>
      </c>
      <c r="R16" s="8">
        <f t="shared" ref="R16:R29" si="6">10^(Rr_dB/10)</f>
        <v>2.5118864315095777E-3</v>
      </c>
      <c r="S16" s="8">
        <f t="shared" ref="S16:S29" si="7">10^(Rc_dB/10)</f>
        <v>3.1622776601683783E-4</v>
      </c>
      <c r="T16" s="8">
        <f t="shared" ref="T16:T29" si="8">(SQRT(Rt*Rr)) + (n*SQRT(Rt*R_c)) + (n*SQRT(Rr*R_c)) + ((n*(n-1)*R_c/2))</f>
        <v>1.1539260532680564E-2</v>
      </c>
      <c r="U16" s="8">
        <f t="shared" ref="U16:U29" si="9">(SQRT(Rt*Rr)*SQRT(alpha^(2*n))) + (((1-(alpha^n))/(1-alpha))*(SQRT(Rt*R_c)+(SQRT(Rr*R_c)))) + (R_c* ( (n/(1-alpha))+((alpha^n -1)/((1-alpha)^2)) ))</f>
        <v>1.1488763728137875E-2</v>
      </c>
      <c r="V16" s="9">
        <f>N16*3*4*T16*(P16/(P16-1))</f>
        <v>0.14154109108387647</v>
      </c>
    </row>
    <row r="17" spans="2:22" x14ac:dyDescent="0.25">
      <c r="B17" s="13" t="s">
        <v>39</v>
      </c>
      <c r="C17" s="4">
        <v>6</v>
      </c>
      <c r="D17" s="4">
        <v>4</v>
      </c>
      <c r="E17" s="4">
        <v>0.75</v>
      </c>
      <c r="F17" s="4">
        <v>-20</v>
      </c>
      <c r="G17" s="4">
        <v>-26</v>
      </c>
      <c r="H17" s="4">
        <v>-35</v>
      </c>
      <c r="I17" s="29"/>
      <c r="J17" s="11">
        <f t="shared" si="0"/>
        <v>0.84139514164519502</v>
      </c>
      <c r="K17" s="34">
        <f t="shared" si="1"/>
        <v>3</v>
      </c>
      <c r="L17" s="11">
        <f t="shared" si="2"/>
        <v>0.76877706319864458</v>
      </c>
      <c r="M17" s="11">
        <f t="shared" ref="M17:M29" si="10">U17/T17</f>
        <v>0.71712114618386802</v>
      </c>
      <c r="N17" s="11">
        <f t="shared" si="3"/>
        <v>0.55130628872087994</v>
      </c>
      <c r="O17" s="23">
        <f t="shared" ref="O17:O29" si="11">10*LOG10(1/(1-V17))</f>
        <v>0.73339984588371665</v>
      </c>
      <c r="P17" s="8">
        <f t="shared" si="4"/>
        <v>3.9810717055349727</v>
      </c>
      <c r="Q17" s="8">
        <f t="shared" si="5"/>
        <v>0.01</v>
      </c>
      <c r="R17" s="8">
        <f t="shared" si="6"/>
        <v>2.5118864315095777E-3</v>
      </c>
      <c r="S17" s="8">
        <f t="shared" si="7"/>
        <v>3.1622776601683783E-4</v>
      </c>
      <c r="T17" s="8">
        <f t="shared" si="8"/>
        <v>1.7587360325064416E-2</v>
      </c>
      <c r="U17" s="8">
        <f t="shared" si="9"/>
        <v>1.2612267994658879E-2</v>
      </c>
      <c r="V17" s="9">
        <f t="shared" ref="V17:V29" si="12">N17*3*4*T17*(P17/(P17-1))</f>
        <v>0.15538261689846886</v>
      </c>
    </row>
    <row r="18" spans="2:22" x14ac:dyDescent="0.25">
      <c r="B18" s="12" t="s">
        <v>41</v>
      </c>
      <c r="C18" s="2">
        <v>6</v>
      </c>
      <c r="D18" s="2">
        <v>4</v>
      </c>
      <c r="E18" s="2">
        <v>0.01</v>
      </c>
      <c r="F18" s="3">
        <v>-26</v>
      </c>
      <c r="G18" s="3">
        <v>-26</v>
      </c>
      <c r="H18" s="3">
        <v>-35</v>
      </c>
      <c r="I18" s="28"/>
      <c r="J18" s="16">
        <f t="shared" si="0"/>
        <v>0.99770006382255338</v>
      </c>
      <c r="K18" s="33">
        <f t="shared" si="1"/>
        <v>0.04</v>
      </c>
      <c r="L18" s="16">
        <f t="shared" si="2"/>
        <v>0.76877706319864458</v>
      </c>
      <c r="M18" s="16">
        <f t="shared" si="10"/>
        <v>0.99562391330019151</v>
      </c>
      <c r="N18" s="16">
        <f t="shared" si="3"/>
        <v>0.76541282811726319</v>
      </c>
      <c r="O18" s="22">
        <f t="shared" si="11"/>
        <v>0.66280487990632087</v>
      </c>
      <c r="P18" s="8">
        <f t="shared" si="4"/>
        <v>3.9810717055349727</v>
      </c>
      <c r="Q18" s="8">
        <f t="shared" si="5"/>
        <v>2.5118864315095777E-3</v>
      </c>
      <c r="R18" s="8">
        <f t="shared" si="6"/>
        <v>2.5118864315095777E-3</v>
      </c>
      <c r="S18" s="8">
        <f t="shared" si="7"/>
        <v>3.1622776601683783E-4</v>
      </c>
      <c r="T18" s="8">
        <f t="shared" si="8"/>
        <v>1.1539260532680564E-2</v>
      </c>
      <c r="U18" s="8">
        <f t="shared" si="9"/>
        <v>1.1488763728137875E-2</v>
      </c>
      <c r="V18" s="9">
        <f t="shared" si="12"/>
        <v>0.14154109108387647</v>
      </c>
    </row>
    <row r="19" spans="2:22" x14ac:dyDescent="0.25">
      <c r="B19" s="13" t="s">
        <v>42</v>
      </c>
      <c r="C19" s="4">
        <v>6</v>
      </c>
      <c r="D19" s="4">
        <v>4</v>
      </c>
      <c r="E19" s="4">
        <v>1</v>
      </c>
      <c r="F19" s="4">
        <v>-26</v>
      </c>
      <c r="G19" s="4">
        <v>-26</v>
      </c>
      <c r="H19" s="4">
        <v>-35</v>
      </c>
      <c r="I19" s="29"/>
      <c r="J19" s="11">
        <f t="shared" si="0"/>
        <v>0.79432823472428149</v>
      </c>
      <c r="K19" s="34">
        <f t="shared" si="1"/>
        <v>4</v>
      </c>
      <c r="L19" s="11">
        <f t="shared" si="2"/>
        <v>0.76877706319864458</v>
      </c>
      <c r="M19" s="11">
        <f t="shared" si="10"/>
        <v>0.68176206554027752</v>
      </c>
      <c r="N19" s="11">
        <f t="shared" si="3"/>
        <v>0.52412303854629638</v>
      </c>
      <c r="O19" s="23">
        <f t="shared" si="11"/>
        <v>0.44274489076998741</v>
      </c>
      <c r="P19" s="8">
        <f t="shared" si="4"/>
        <v>3.9810717055349727</v>
      </c>
      <c r="Q19" s="8">
        <f t="shared" si="5"/>
        <v>2.5118864315095777E-3</v>
      </c>
      <c r="R19" s="8">
        <f t="shared" si="6"/>
        <v>2.5118864315095777E-3</v>
      </c>
      <c r="S19" s="8">
        <f t="shared" si="7"/>
        <v>3.1622776601683783E-4</v>
      </c>
      <c r="T19" s="8">
        <f t="shared" si="8"/>
        <v>1.1539260532680564E-2</v>
      </c>
      <c r="U19" s="8">
        <f t="shared" si="9"/>
        <v>7.8670300955677036E-3</v>
      </c>
      <c r="V19" s="9">
        <f t="shared" si="12"/>
        <v>9.6921483430735117E-2</v>
      </c>
    </row>
    <row r="20" spans="2:22" x14ac:dyDescent="0.25">
      <c r="B20" s="13" t="s">
        <v>44</v>
      </c>
      <c r="C20" s="4">
        <v>6</v>
      </c>
      <c r="D20" s="4">
        <v>4</v>
      </c>
      <c r="E20" s="4">
        <v>0.5</v>
      </c>
      <c r="F20" s="4">
        <v>-26</v>
      </c>
      <c r="G20" s="4">
        <v>-26</v>
      </c>
      <c r="H20" s="4">
        <v>-35</v>
      </c>
      <c r="I20" s="29"/>
      <c r="J20" s="11">
        <f t="shared" ref="J20" si="13">10^(-E20/10)</f>
        <v>0.89125093813374545</v>
      </c>
      <c r="K20" s="34">
        <f t="shared" si="1"/>
        <v>2</v>
      </c>
      <c r="L20" s="11">
        <f t="shared" si="2"/>
        <v>0.76877706319864458</v>
      </c>
      <c r="M20" s="11">
        <f t="shared" ref="M20" si="14">U20/T20</f>
        <v>0.81438548828545898</v>
      </c>
      <c r="N20" s="11">
        <f t="shared" ref="N20" si="15">L20*M20</f>
        <v>0.62608088399568929</v>
      </c>
      <c r="O20" s="23">
        <f t="shared" ref="O20" si="16">10*LOG10(1/(1-V20))</f>
        <v>0.53437531947138195</v>
      </c>
      <c r="P20" s="8">
        <f t="shared" si="4"/>
        <v>3.9810717055349727</v>
      </c>
      <c r="Q20" s="8">
        <f t="shared" si="5"/>
        <v>2.5118864315095777E-3</v>
      </c>
      <c r="R20" s="8">
        <f t="shared" si="6"/>
        <v>2.5118864315095777E-3</v>
      </c>
      <c r="S20" s="8">
        <f t="shared" si="7"/>
        <v>3.1622776601683783E-4</v>
      </c>
      <c r="T20" s="8">
        <f t="shared" si="8"/>
        <v>1.1539260532680564E-2</v>
      </c>
      <c r="U20" s="8">
        <f t="shared" si="9"/>
        <v>9.3974063233601864E-3</v>
      </c>
      <c r="V20" s="9">
        <f t="shared" ref="V20" si="17">N20*3*4*T20*(P20/(P20-1))</f>
        <v>0.11577565487827378</v>
      </c>
    </row>
    <row r="21" spans="2:22" x14ac:dyDescent="0.25">
      <c r="B21" s="12" t="s">
        <v>43</v>
      </c>
      <c r="C21" s="2">
        <v>6</v>
      </c>
      <c r="D21" s="2">
        <v>6</v>
      </c>
      <c r="E21" s="2">
        <v>1</v>
      </c>
      <c r="F21" s="2">
        <v>-26</v>
      </c>
      <c r="G21" s="2">
        <v>-26</v>
      </c>
      <c r="H21" s="2">
        <v>-35</v>
      </c>
      <c r="I21" s="30"/>
      <c r="J21" s="17">
        <f t="shared" si="0"/>
        <v>0.79432823472428149</v>
      </c>
      <c r="K21" s="35">
        <f t="shared" si="1"/>
        <v>6</v>
      </c>
      <c r="L21" s="17">
        <f t="shared" si="2"/>
        <v>0.76877706319864458</v>
      </c>
      <c r="M21" s="17">
        <f t="shared" si="10"/>
        <v>0.59876652622176629</v>
      </c>
      <c r="N21" s="17">
        <f t="shared" si="3"/>
        <v>0.4603179715704237</v>
      </c>
      <c r="O21" s="37">
        <f t="shared" si="11"/>
        <v>0.61688213102744083</v>
      </c>
      <c r="P21" s="8">
        <f t="shared" si="4"/>
        <v>3.9810717055349727</v>
      </c>
      <c r="Q21" s="8">
        <f t="shared" si="5"/>
        <v>2.5118864315095777E-3</v>
      </c>
      <c r="R21" s="8">
        <f t="shared" si="6"/>
        <v>2.5118864315095777E-3</v>
      </c>
      <c r="S21" s="8">
        <f t="shared" si="7"/>
        <v>3.1622776601683783E-4</v>
      </c>
      <c r="T21" s="8">
        <f t="shared" si="8"/>
        <v>1.7950314179367086E-2</v>
      </c>
      <c r="U21" s="8">
        <f t="shared" si="9"/>
        <v>1.0748047265768945E-2</v>
      </c>
      <c r="V21" s="9">
        <f t="shared" si="12"/>
        <v>0.13241549508865963</v>
      </c>
    </row>
    <row r="22" spans="2:22" x14ac:dyDescent="0.25">
      <c r="B22" s="13" t="s">
        <v>0</v>
      </c>
      <c r="C22" s="4">
        <v>6</v>
      </c>
      <c r="D22" s="4">
        <v>4</v>
      </c>
      <c r="E22" s="4">
        <v>0.01</v>
      </c>
      <c r="F22" s="4">
        <v>-26</v>
      </c>
      <c r="G22" s="4">
        <v>-26</v>
      </c>
      <c r="H22" s="4">
        <v>-26</v>
      </c>
      <c r="I22" s="29"/>
      <c r="J22" s="11">
        <f t="shared" si="0"/>
        <v>0.99770006382255338</v>
      </c>
      <c r="K22" s="34">
        <f t="shared" si="1"/>
        <v>0.04</v>
      </c>
      <c r="L22" s="11">
        <f t="shared" si="2"/>
        <v>0.76877706319864458</v>
      </c>
      <c r="M22" s="11">
        <f t="shared" si="10"/>
        <v>0.99693870327173673</v>
      </c>
      <c r="N22" s="11">
        <f t="shared" si="3"/>
        <v>0.76642360849031077</v>
      </c>
      <c r="O22" s="23">
        <f t="shared" si="11"/>
        <v>2.6984298188093336</v>
      </c>
      <c r="P22" s="8">
        <f t="shared" si="4"/>
        <v>3.9810717055349727</v>
      </c>
      <c r="Q22" s="8">
        <f t="shared" si="5"/>
        <v>2.5118864315095777E-3</v>
      </c>
      <c r="R22" s="8">
        <f t="shared" si="6"/>
        <v>2.5118864315095777E-3</v>
      </c>
      <c r="S22" s="8">
        <f t="shared" si="7"/>
        <v>2.5118864315095777E-3</v>
      </c>
      <c r="T22" s="8">
        <f t="shared" si="8"/>
        <v>3.767829647264366E-2</v>
      </c>
      <c r="U22" s="8">
        <f t="shared" si="9"/>
        <v>3.7562952026925424E-2</v>
      </c>
      <c r="V22" s="9">
        <f t="shared" si="12"/>
        <v>0.46277400597949947</v>
      </c>
    </row>
    <row r="23" spans="2:22" x14ac:dyDescent="0.25">
      <c r="B23" s="12" t="s">
        <v>1</v>
      </c>
      <c r="C23" s="2">
        <v>6</v>
      </c>
      <c r="D23" s="2">
        <v>4</v>
      </c>
      <c r="E23" s="2">
        <v>0.01</v>
      </c>
      <c r="F23" s="2">
        <v>-20</v>
      </c>
      <c r="G23" s="2">
        <v>-20</v>
      </c>
      <c r="H23" s="2">
        <v>-26</v>
      </c>
      <c r="I23" s="30"/>
      <c r="J23" s="17">
        <f t="shared" si="0"/>
        <v>0.99770006382255338</v>
      </c>
      <c r="K23" s="35">
        <f t="shared" si="1"/>
        <v>0.04</v>
      </c>
      <c r="L23" s="17">
        <f t="shared" si="2"/>
        <v>0.76877706319864458</v>
      </c>
      <c r="M23" s="17">
        <f t="shared" si="10"/>
        <v>0.99611934607726726</v>
      </c>
      <c r="N23" s="17">
        <f t="shared" si="3"/>
        <v>0.76579370547263581</v>
      </c>
      <c r="O23" s="37">
        <f t="shared" si="11"/>
        <v>6.9838519330686886</v>
      </c>
      <c r="P23" s="8">
        <f t="shared" si="4"/>
        <v>3.9810717055349727</v>
      </c>
      <c r="Q23" s="8">
        <f t="shared" si="5"/>
        <v>0.01</v>
      </c>
      <c r="R23" s="8">
        <f t="shared" si="6"/>
        <v>0.01</v>
      </c>
      <c r="S23" s="8">
        <f t="shared" si="7"/>
        <v>2.5118864315095777E-3</v>
      </c>
      <c r="T23" s="8">
        <f t="shared" si="8"/>
        <v>6.5166297279239227E-2</v>
      </c>
      <c r="U23" s="8">
        <f t="shared" si="9"/>
        <v>6.4913409432072577E-2</v>
      </c>
      <c r="V23" s="9">
        <f t="shared" si="12"/>
        <v>0.79973050315999028</v>
      </c>
    </row>
    <row r="24" spans="2:22" x14ac:dyDescent="0.25">
      <c r="B24" s="13" t="s">
        <v>2</v>
      </c>
      <c r="C24" s="4">
        <v>6</v>
      </c>
      <c r="D24" s="4">
        <v>4</v>
      </c>
      <c r="E24" s="4">
        <v>0.01</v>
      </c>
      <c r="F24" s="4">
        <v>-26</v>
      </c>
      <c r="G24" s="4">
        <v>-26</v>
      </c>
      <c r="H24" s="4">
        <v>-35</v>
      </c>
      <c r="I24" s="29"/>
      <c r="J24" s="11">
        <f t="shared" si="0"/>
        <v>0.99770006382255338</v>
      </c>
      <c r="K24" s="34">
        <f t="shared" si="1"/>
        <v>0.04</v>
      </c>
      <c r="L24" s="11">
        <f t="shared" si="2"/>
        <v>0.76877706319864458</v>
      </c>
      <c r="M24" s="11">
        <f t="shared" si="10"/>
        <v>0.99562391330019151</v>
      </c>
      <c r="N24" s="11">
        <f t="shared" si="3"/>
        <v>0.76541282811726319</v>
      </c>
      <c r="O24" s="23">
        <f t="shared" si="11"/>
        <v>0.66280487990632087</v>
      </c>
      <c r="P24" s="8">
        <f t="shared" si="4"/>
        <v>3.9810717055349727</v>
      </c>
      <c r="Q24" s="8">
        <f t="shared" si="5"/>
        <v>2.5118864315095777E-3</v>
      </c>
      <c r="R24" s="8">
        <f t="shared" si="6"/>
        <v>2.5118864315095777E-3</v>
      </c>
      <c r="S24" s="8">
        <f t="shared" si="7"/>
        <v>3.1622776601683783E-4</v>
      </c>
      <c r="T24" s="8">
        <f t="shared" si="8"/>
        <v>1.1539260532680564E-2</v>
      </c>
      <c r="U24" s="8">
        <f t="shared" si="9"/>
        <v>1.1488763728137875E-2</v>
      </c>
      <c r="V24" s="9">
        <f t="shared" si="12"/>
        <v>0.14154109108387647</v>
      </c>
    </row>
    <row r="25" spans="2:22" x14ac:dyDescent="0.25">
      <c r="B25" s="12" t="s">
        <v>3</v>
      </c>
      <c r="C25" s="2">
        <v>6</v>
      </c>
      <c r="D25" s="2">
        <v>4</v>
      </c>
      <c r="E25" s="2">
        <v>0.01</v>
      </c>
      <c r="F25" s="2">
        <v>-35</v>
      </c>
      <c r="G25" s="2">
        <v>-35</v>
      </c>
      <c r="H25" s="2">
        <v>-35</v>
      </c>
      <c r="I25" s="30"/>
      <c r="J25" s="17">
        <f t="shared" si="0"/>
        <v>0.99770006382255338</v>
      </c>
      <c r="K25" s="35">
        <f t="shared" si="1"/>
        <v>0.04</v>
      </c>
      <c r="L25" s="17">
        <f t="shared" si="2"/>
        <v>0.76877706319864458</v>
      </c>
      <c r="M25" s="17">
        <f t="shared" si="10"/>
        <v>0.99693870327173673</v>
      </c>
      <c r="N25" s="17">
        <f t="shared" si="3"/>
        <v>0.76642360849031077</v>
      </c>
      <c r="O25" s="37">
        <f t="shared" si="11"/>
        <v>0.26068888458512401</v>
      </c>
      <c r="P25" s="8">
        <f t="shared" si="4"/>
        <v>3.9810717055349727</v>
      </c>
      <c r="Q25" s="8">
        <f t="shared" si="5"/>
        <v>3.1622776601683783E-4</v>
      </c>
      <c r="R25" s="8">
        <f t="shared" si="6"/>
        <v>3.1622776601683783E-4</v>
      </c>
      <c r="S25" s="8">
        <f t="shared" si="7"/>
        <v>3.1622776601683783E-4</v>
      </c>
      <c r="T25" s="8">
        <f t="shared" si="8"/>
        <v>4.7434164902525671E-3</v>
      </c>
      <c r="U25" s="8">
        <f t="shared" si="9"/>
        <v>4.7288954848701669E-3</v>
      </c>
      <c r="V25" s="9">
        <f t="shared" si="12"/>
        <v>5.8259795604537819E-2</v>
      </c>
    </row>
    <row r="26" spans="2:22" x14ac:dyDescent="0.25">
      <c r="B26" s="13" t="s">
        <v>4</v>
      </c>
      <c r="C26" s="4">
        <v>6</v>
      </c>
      <c r="D26" s="4">
        <v>4</v>
      </c>
      <c r="E26" s="4">
        <v>0.01</v>
      </c>
      <c r="F26" s="4">
        <v>-26</v>
      </c>
      <c r="G26" s="4">
        <v>-26</v>
      </c>
      <c r="H26" s="4">
        <v>-55</v>
      </c>
      <c r="I26" s="29"/>
      <c r="J26" s="11">
        <f t="shared" si="0"/>
        <v>0.99770006382255338</v>
      </c>
      <c r="K26" s="34">
        <f t="shared" si="1"/>
        <v>0.04</v>
      </c>
      <c r="L26" s="11">
        <f t="shared" si="2"/>
        <v>0.76877706319864458</v>
      </c>
      <c r="M26" s="11">
        <f t="shared" si="10"/>
        <v>0.99213461835218431</v>
      </c>
      <c r="N26" s="11">
        <f t="shared" si="3"/>
        <v>0.76273033819450031</v>
      </c>
      <c r="O26" s="23">
        <f t="shared" si="11"/>
        <v>0.1757041259190702</v>
      </c>
      <c r="P26" s="8">
        <f t="shared" si="4"/>
        <v>3.9810717055349727</v>
      </c>
      <c r="Q26" s="8">
        <f t="shared" si="5"/>
        <v>2.5118864315095777E-3</v>
      </c>
      <c r="R26" s="8">
        <f t="shared" si="6"/>
        <v>2.5118864315095777E-3</v>
      </c>
      <c r="S26" s="8">
        <f t="shared" si="7"/>
        <v>3.1622776601683767E-6</v>
      </c>
      <c r="T26" s="8">
        <f t="shared" si="8"/>
        <v>3.2438608479775839E-3</v>
      </c>
      <c r="U26" s="8">
        <f t="shared" si="9"/>
        <v>3.2183466443958331E-3</v>
      </c>
      <c r="V26" s="9">
        <f t="shared" si="12"/>
        <v>3.9649896743742315E-2</v>
      </c>
    </row>
    <row r="27" spans="2:22" x14ac:dyDescent="0.25">
      <c r="B27" s="12" t="s">
        <v>5</v>
      </c>
      <c r="C27" s="2">
        <v>6</v>
      </c>
      <c r="D27" s="2">
        <v>4</v>
      </c>
      <c r="E27" s="2">
        <v>0.01</v>
      </c>
      <c r="F27" s="2">
        <v>-26</v>
      </c>
      <c r="G27" s="2">
        <v>-26</v>
      </c>
      <c r="H27" s="2">
        <v>-45</v>
      </c>
      <c r="I27" s="30"/>
      <c r="J27" s="17">
        <f t="shared" si="0"/>
        <v>0.99770006382255338</v>
      </c>
      <c r="K27" s="35">
        <f t="shared" si="1"/>
        <v>0.04</v>
      </c>
      <c r="L27" s="17">
        <f t="shared" si="2"/>
        <v>0.76877706319864458</v>
      </c>
      <c r="M27" s="17">
        <f t="shared" si="10"/>
        <v>0.9937279252749246</v>
      </c>
      <c r="N27" s="17">
        <f t="shared" si="3"/>
        <v>0.76395523601133863</v>
      </c>
      <c r="O27" s="37">
        <f t="shared" si="11"/>
        <v>0.27185870394543321</v>
      </c>
      <c r="P27" s="8">
        <f t="shared" si="4"/>
        <v>3.9810717055349727</v>
      </c>
      <c r="Q27" s="8">
        <f t="shared" si="5"/>
        <v>2.5118864315095777E-3</v>
      </c>
      <c r="R27" s="8">
        <f t="shared" si="6"/>
        <v>2.5118864315095777E-3</v>
      </c>
      <c r="S27" s="8">
        <f t="shared" si="7"/>
        <v>3.1622776601683748E-5</v>
      </c>
      <c r="T27" s="8">
        <f t="shared" si="8"/>
        <v>4.9563294361312403E-3</v>
      </c>
      <c r="U27" s="8">
        <f t="shared" si="9"/>
        <v>4.9252429675457343E-3</v>
      </c>
      <c r="V27" s="9">
        <f t="shared" si="12"/>
        <v>6.0678788421093602E-2</v>
      </c>
    </row>
    <row r="28" spans="2:22" x14ac:dyDescent="0.25">
      <c r="B28" s="13" t="s">
        <v>6</v>
      </c>
      <c r="C28" s="4">
        <v>6</v>
      </c>
      <c r="D28" s="4">
        <v>4</v>
      </c>
      <c r="E28" s="4">
        <v>0.01</v>
      </c>
      <c r="F28" s="4">
        <v>-20</v>
      </c>
      <c r="G28" s="4">
        <v>-26</v>
      </c>
      <c r="H28" s="4">
        <v>-55</v>
      </c>
      <c r="I28" s="29"/>
      <c r="J28" s="11">
        <f t="shared" si="0"/>
        <v>0.99770006382255338</v>
      </c>
      <c r="K28" s="34">
        <f t="shared" si="1"/>
        <v>0.04</v>
      </c>
      <c r="L28" s="11">
        <f t="shared" si="2"/>
        <v>0.76877706319864458</v>
      </c>
      <c r="M28" s="11">
        <f t="shared" si="10"/>
        <v>0.99185781519038552</v>
      </c>
      <c r="N28" s="11">
        <f t="shared" si="3"/>
        <v>0.76251753827268853</v>
      </c>
      <c r="O28" s="23">
        <f t="shared" si="11"/>
        <v>0.33634580930503694</v>
      </c>
      <c r="P28" s="8">
        <f t="shared" si="4"/>
        <v>3.9810717055349727</v>
      </c>
      <c r="Q28" s="8">
        <f t="shared" si="5"/>
        <v>0.01</v>
      </c>
      <c r="R28" s="8">
        <f t="shared" si="6"/>
        <v>2.5118864315095777E-3</v>
      </c>
      <c r="S28" s="8">
        <f t="shared" si="7"/>
        <v>3.1622776601683767E-6</v>
      </c>
      <c r="T28" s="8">
        <f t="shared" si="8"/>
        <v>6.0986581415027972E-3</v>
      </c>
      <c r="U28" s="8">
        <f t="shared" si="9"/>
        <v>6.0490017398240215E-3</v>
      </c>
      <c r="V28" s="9">
        <f t="shared" si="12"/>
        <v>7.452344973602576E-2</v>
      </c>
    </row>
    <row r="29" spans="2:22" x14ac:dyDescent="0.25">
      <c r="B29" s="14" t="s">
        <v>7</v>
      </c>
      <c r="C29" s="6">
        <v>6</v>
      </c>
      <c r="D29" s="6">
        <v>4</v>
      </c>
      <c r="E29" s="6">
        <v>0.01</v>
      </c>
      <c r="F29" s="6">
        <v>-20</v>
      </c>
      <c r="G29" s="6">
        <v>-26</v>
      </c>
      <c r="H29" s="6">
        <v>-45</v>
      </c>
      <c r="I29" s="31"/>
      <c r="J29" s="18">
        <f t="shared" si="0"/>
        <v>0.99770006382255338</v>
      </c>
      <c r="K29" s="36">
        <f t="shared" si="1"/>
        <v>0.04</v>
      </c>
      <c r="L29" s="18">
        <f t="shared" si="2"/>
        <v>0.76877706319864458</v>
      </c>
      <c r="M29" s="18">
        <f t="shared" si="10"/>
        <v>0.9932537688655978</v>
      </c>
      <c r="N29" s="18">
        <f t="shared" si="3"/>
        <v>0.76359071543947965</v>
      </c>
      <c r="O29" s="24">
        <f t="shared" si="11"/>
        <v>0.48163215227949208</v>
      </c>
      <c r="P29" s="8">
        <f t="shared" si="4"/>
        <v>3.9810717055349727</v>
      </c>
      <c r="Q29" s="8">
        <f t="shared" si="5"/>
        <v>0.01</v>
      </c>
      <c r="R29" s="8">
        <f t="shared" si="6"/>
        <v>2.5118864315095777E-3</v>
      </c>
      <c r="S29" s="8">
        <f t="shared" si="7"/>
        <v>3.1622776601683748E-5</v>
      </c>
      <c r="T29" s="8">
        <f t="shared" si="8"/>
        <v>8.5783274691499968E-3</v>
      </c>
      <c r="U29" s="8">
        <f t="shared" si="9"/>
        <v>8.520456089296519E-3</v>
      </c>
      <c r="V29" s="9">
        <f t="shared" si="12"/>
        <v>0.10497166448445701</v>
      </c>
    </row>
    <row r="32" spans="2:22" x14ac:dyDescent="0.25">
      <c r="B32" s="4"/>
      <c r="C32" s="4"/>
      <c r="D32" s="4"/>
      <c r="E32" s="4"/>
      <c r="F32" s="5"/>
      <c r="G32" s="5"/>
    </row>
    <row r="33" spans="2:15" x14ac:dyDescent="0.25">
      <c r="B33" s="4"/>
      <c r="C33" s="4"/>
      <c r="D33" s="4"/>
      <c r="E33" s="4"/>
      <c r="F33" s="5"/>
      <c r="G33" s="5"/>
    </row>
    <row r="34" spans="2:15" x14ac:dyDescent="0.25">
      <c r="B34" s="4"/>
      <c r="C34" s="4"/>
      <c r="D34" s="4"/>
      <c r="E34" s="4"/>
      <c r="F34" s="5"/>
      <c r="G34" s="5"/>
    </row>
    <row r="36" spans="2:15" x14ac:dyDescent="0.25">
      <c r="B36" s="11"/>
      <c r="C36" s="11"/>
      <c r="D36" s="11"/>
      <c r="E36" s="11"/>
      <c r="F36" s="5"/>
      <c r="G36" s="10"/>
      <c r="H36" s="5"/>
      <c r="I36" s="32"/>
      <c r="J36" s="5"/>
      <c r="K36" s="5"/>
      <c r="L36" s="5"/>
      <c r="M36" s="5"/>
      <c r="N36" s="5"/>
      <c r="O36" s="5"/>
    </row>
    <row r="37" spans="2:15" x14ac:dyDescent="0.25">
      <c r="B37" s="11"/>
      <c r="C37" s="11"/>
      <c r="D37" s="11"/>
      <c r="E37" s="11"/>
      <c r="F37" s="5"/>
      <c r="G37" s="10"/>
      <c r="H37" s="5"/>
      <c r="I37" s="32"/>
      <c r="J37" s="5"/>
      <c r="K37" s="5"/>
      <c r="L37" s="5"/>
      <c r="M37" s="5"/>
      <c r="N37" s="5"/>
      <c r="O37" s="5"/>
    </row>
  </sheetData>
  <mergeCells count="2">
    <mergeCell ref="B14:H14"/>
    <mergeCell ref="J14:O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MPI Penalty Upper Bound</vt:lpstr>
      <vt:lpstr>alpha</vt:lpstr>
      <vt:lpstr>E</vt:lpstr>
      <vt:lpstr>E_dB</vt:lpstr>
      <vt:lpstr>n</vt:lpstr>
      <vt:lpstr>R_c</vt:lpstr>
      <vt:lpstr>Rc_dB</vt:lpstr>
      <vt:lpstr>Rr</vt:lpstr>
      <vt:lpstr>Rr_dB</vt:lpstr>
      <vt:lpstr>Rt</vt:lpstr>
      <vt:lpstr>Rt_dB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MPI Penalty Upper Bound Calculator</dc:title>
  <dc:creator>Vipul Bhatt</dc:creator>
  <cp:keywords>MPI Penalty, upper bound, reflection penalty, worst-case analysis, IEEE 802.3bs</cp:keywords>
  <cp:lastModifiedBy>Vipul Bhatt</cp:lastModifiedBy>
  <dcterms:created xsi:type="dcterms:W3CDTF">2015-12-15T00:42:06Z</dcterms:created>
  <dcterms:modified xsi:type="dcterms:W3CDTF">2016-01-06T06:58:18Z</dcterms:modified>
</cp:coreProperties>
</file>