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luyski\Documents\Acacia\Standards\IEEE\802.3cw\"/>
    </mc:Choice>
  </mc:AlternateContent>
  <xr:revisionPtr revIDLastSave="0" documentId="13_ncr:1_{F13364B2-B04E-4BF1-AA0C-6049CFD79F10}" xr6:coauthVersionLast="47" xr6:coauthVersionMax="47" xr10:uidLastSave="{00000000-0000-0000-0000-000000000000}"/>
  <bookViews>
    <workbookView xWindow="10" yWindow="0" windowWidth="19190" windowHeight="1020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J17" i="1"/>
  <c r="G10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10" i="1"/>
  <c r="F10" i="1" s="1"/>
  <c r="F11" i="1" l="1"/>
  <c r="F19" i="1"/>
  <c r="F27" i="1"/>
  <c r="F35" i="1"/>
  <c r="F43" i="1"/>
  <c r="F51" i="1"/>
  <c r="F18" i="1"/>
  <c r="F50" i="1"/>
  <c r="F20" i="1"/>
  <c r="F36" i="1"/>
  <c r="F52" i="1"/>
  <c r="F13" i="1"/>
  <c r="F21" i="1"/>
  <c r="F29" i="1"/>
  <c r="F37" i="1"/>
  <c r="F45" i="1"/>
  <c r="F26" i="1"/>
  <c r="F42" i="1"/>
  <c r="F12" i="1"/>
  <c r="F28" i="1"/>
  <c r="F44" i="1"/>
  <c r="F14" i="1"/>
  <c r="F22" i="1"/>
  <c r="F30" i="1"/>
  <c r="F38" i="1"/>
  <c r="F46" i="1"/>
  <c r="F34" i="1"/>
  <c r="F15" i="1"/>
  <c r="F23" i="1"/>
  <c r="F31" i="1"/>
  <c r="F39" i="1"/>
  <c r="F47" i="1"/>
  <c r="F16" i="1"/>
  <c r="F24" i="1"/>
  <c r="F32" i="1"/>
  <c r="F40" i="1"/>
  <c r="F48" i="1"/>
  <c r="F17" i="1"/>
  <c r="F25" i="1"/>
  <c r="F33" i="1"/>
  <c r="F41" i="1"/>
  <c r="F49" i="1"/>
  <c r="H10" i="1" l="1"/>
  <c r="B10" i="1"/>
  <c r="L1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B3" i="1" l="1"/>
  <c r="B4" i="1" s="1"/>
  <c r="F4" i="1"/>
  <c r="J10" i="1"/>
  <c r="K10" i="1" s="1"/>
  <c r="C10" i="1"/>
  <c r="A7" i="1"/>
  <c r="D11" i="1"/>
  <c r="D12" i="1" s="1"/>
  <c r="O10" i="1" l="1"/>
  <c r="J11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D13" i="1"/>
  <c r="E13" i="1" s="1"/>
  <c r="J12" i="1"/>
  <c r="E12" i="1"/>
  <c r="B11" i="1"/>
  <c r="B12" i="1" s="1"/>
  <c r="P10" i="1"/>
  <c r="M10" i="1" s="1"/>
  <c r="E11" i="1"/>
  <c r="L11" i="1" l="1"/>
  <c r="O11" i="1" s="1"/>
  <c r="J13" i="1"/>
  <c r="D14" i="1"/>
  <c r="E14" i="1" s="1"/>
  <c r="H14" i="1" s="1"/>
  <c r="N14" i="1" s="1"/>
  <c r="H12" i="1"/>
  <c r="N12" i="1" s="1"/>
  <c r="H11" i="1"/>
  <c r="N11" i="1" s="1"/>
  <c r="H13" i="1"/>
  <c r="N13" i="1" s="1"/>
  <c r="P12" i="1" l="1"/>
  <c r="M12" i="1" s="1"/>
  <c r="L12" i="1"/>
  <c r="O12" i="1" s="1"/>
  <c r="L13" i="1"/>
  <c r="O13" i="1" s="1"/>
  <c r="P13" i="1"/>
  <c r="M13" i="1" s="1"/>
  <c r="P11" i="1"/>
  <c r="M11" i="1" s="1"/>
  <c r="D15" i="1"/>
  <c r="D16" i="1" s="1"/>
  <c r="J14" i="1"/>
  <c r="N10" i="1" l="1"/>
  <c r="E15" i="1"/>
  <c r="J15" i="1"/>
  <c r="D17" i="1"/>
  <c r="J16" i="1"/>
  <c r="E16" i="1"/>
  <c r="P14" i="1" l="1"/>
  <c r="M14" i="1" s="1"/>
  <c r="L14" i="1"/>
  <c r="O14" i="1" s="1"/>
  <c r="H15" i="1"/>
  <c r="N15" i="1" s="1"/>
  <c r="H16" i="1"/>
  <c r="N16" i="1" s="1"/>
  <c r="D18" i="1"/>
  <c r="E17" i="1"/>
  <c r="L16" i="1" l="1"/>
  <c r="O16" i="1" s="1"/>
  <c r="P16" i="1"/>
  <c r="M16" i="1" s="1"/>
  <c r="L15" i="1"/>
  <c r="O15" i="1" s="1"/>
  <c r="P15" i="1"/>
  <c r="M15" i="1" s="1"/>
  <c r="L17" i="1"/>
  <c r="O17" i="1" s="1"/>
  <c r="H17" i="1"/>
  <c r="N17" i="1" s="1"/>
  <c r="J18" i="1"/>
  <c r="D19" i="1"/>
  <c r="E18" i="1"/>
  <c r="P17" i="1" l="1"/>
  <c r="M17" i="1" s="1"/>
  <c r="D20" i="1"/>
  <c r="J19" i="1"/>
  <c r="E19" i="1"/>
  <c r="H19" i="1" s="1"/>
  <c r="N19" i="1" s="1"/>
  <c r="H18" i="1"/>
  <c r="N18" i="1" s="1"/>
  <c r="P18" i="1" l="1"/>
  <c r="M18" i="1" s="1"/>
  <c r="L18" i="1"/>
  <c r="O18" i="1" s="1"/>
  <c r="D21" i="1"/>
  <c r="J20" i="1"/>
  <c r="E20" i="1"/>
  <c r="H20" i="1" s="1"/>
  <c r="N20" i="1" s="1"/>
  <c r="P19" i="1" l="1"/>
  <c r="M19" i="1" s="1"/>
  <c r="L19" i="1"/>
  <c r="O19" i="1" s="1"/>
  <c r="P20" i="1"/>
  <c r="M20" i="1" s="1"/>
  <c r="L20" i="1"/>
  <c r="O20" i="1" s="1"/>
  <c r="D22" i="1"/>
  <c r="E21" i="1"/>
  <c r="J21" i="1"/>
  <c r="L21" i="1" l="1"/>
  <c r="O21" i="1" s="1"/>
  <c r="H21" i="1"/>
  <c r="N21" i="1" s="1"/>
  <c r="D23" i="1"/>
  <c r="J22" i="1"/>
  <c r="E22" i="1"/>
  <c r="P21" i="1" l="1"/>
  <c r="M21" i="1" s="1"/>
  <c r="H22" i="1"/>
  <c r="N22" i="1" s="1"/>
  <c r="D24" i="1"/>
  <c r="J23" i="1"/>
  <c r="E23" i="1"/>
  <c r="H23" i="1" s="1"/>
  <c r="N23" i="1" s="1"/>
  <c r="L23" i="1" l="1"/>
  <c r="O23" i="1" s="1"/>
  <c r="P23" i="1"/>
  <c r="M23" i="1" s="1"/>
  <c r="L22" i="1"/>
  <c r="O22" i="1" s="1"/>
  <c r="P22" i="1"/>
  <c r="M22" i="1" s="1"/>
  <c r="J24" i="1"/>
  <c r="D25" i="1"/>
  <c r="E24" i="1"/>
  <c r="H24" i="1" s="1"/>
  <c r="N24" i="1" s="1"/>
  <c r="P24" i="1" l="1"/>
  <c r="M24" i="1" s="1"/>
  <c r="L24" i="1"/>
  <c r="O24" i="1" s="1"/>
  <c r="J25" i="1"/>
  <c r="D26" i="1"/>
  <c r="E25" i="1"/>
  <c r="H25" i="1" s="1"/>
  <c r="N25" i="1" s="1"/>
  <c r="P25" i="1" l="1"/>
  <c r="M25" i="1" s="1"/>
  <c r="L25" i="1"/>
  <c r="O25" i="1" s="1"/>
  <c r="D27" i="1"/>
  <c r="J26" i="1"/>
  <c r="E26" i="1"/>
  <c r="H26" i="1" s="1"/>
  <c r="N26" i="1" s="1"/>
  <c r="P26" i="1" l="1"/>
  <c r="M26" i="1" s="1"/>
  <c r="L26" i="1"/>
  <c r="O26" i="1" s="1"/>
  <c r="J27" i="1"/>
  <c r="D28" i="1"/>
  <c r="E27" i="1"/>
  <c r="H27" i="1" s="1"/>
  <c r="N27" i="1" s="1"/>
  <c r="P27" i="1" l="1"/>
  <c r="M27" i="1" s="1"/>
  <c r="L27" i="1"/>
  <c r="O27" i="1" s="1"/>
  <c r="D29" i="1"/>
  <c r="J28" i="1"/>
  <c r="E28" i="1"/>
  <c r="H28" i="1" s="1"/>
  <c r="N28" i="1" s="1"/>
  <c r="P28" i="1" l="1"/>
  <c r="M28" i="1" s="1"/>
  <c r="L28" i="1"/>
  <c r="O28" i="1" s="1"/>
  <c r="D30" i="1"/>
  <c r="E29" i="1"/>
  <c r="H29" i="1" s="1"/>
  <c r="N29" i="1" s="1"/>
  <c r="J29" i="1"/>
  <c r="L29" i="1" l="1"/>
  <c r="O29" i="1" s="1"/>
  <c r="P29" i="1"/>
  <c r="M29" i="1" s="1"/>
  <c r="J30" i="1"/>
  <c r="D31" i="1"/>
  <c r="E30" i="1"/>
  <c r="H30" i="1" s="1"/>
  <c r="N30" i="1" s="1"/>
  <c r="P30" i="1" l="1"/>
  <c r="M30" i="1" s="1"/>
  <c r="L30" i="1"/>
  <c r="O30" i="1" s="1"/>
  <c r="D32" i="1"/>
  <c r="J31" i="1"/>
  <c r="E31" i="1"/>
  <c r="H31" i="1" s="1"/>
  <c r="N31" i="1" s="1"/>
  <c r="P31" i="1" l="1"/>
  <c r="M31" i="1" s="1"/>
  <c r="L31" i="1"/>
  <c r="O31" i="1" s="1"/>
  <c r="J32" i="1"/>
  <c r="D33" i="1"/>
  <c r="E32" i="1"/>
  <c r="H32" i="1" s="1"/>
  <c r="N32" i="1" s="1"/>
  <c r="L32" i="1" l="1"/>
  <c r="O32" i="1" s="1"/>
  <c r="P32" i="1"/>
  <c r="M32" i="1" s="1"/>
  <c r="J33" i="1"/>
  <c r="D34" i="1"/>
  <c r="E33" i="1"/>
  <c r="H33" i="1" s="1"/>
  <c r="N33" i="1" s="1"/>
  <c r="P33" i="1" l="1"/>
  <c r="M33" i="1" s="1"/>
  <c r="L33" i="1"/>
  <c r="O33" i="1" s="1"/>
  <c r="J34" i="1"/>
  <c r="D35" i="1"/>
  <c r="E34" i="1"/>
  <c r="H34" i="1" s="1"/>
  <c r="N34" i="1" s="1"/>
  <c r="P34" i="1" l="1"/>
  <c r="M34" i="1" s="1"/>
  <c r="L34" i="1"/>
  <c r="O34" i="1" s="1"/>
  <c r="D36" i="1"/>
  <c r="J35" i="1"/>
  <c r="E35" i="1"/>
  <c r="H35" i="1" s="1"/>
  <c r="N35" i="1" s="1"/>
  <c r="P35" i="1" l="1"/>
  <c r="M35" i="1" s="1"/>
  <c r="L35" i="1"/>
  <c r="O35" i="1" s="1"/>
  <c r="J36" i="1"/>
  <c r="D37" i="1"/>
  <c r="E36" i="1"/>
  <c r="H36" i="1" s="1"/>
  <c r="N36" i="1" s="1"/>
  <c r="P36" i="1" l="1"/>
  <c r="M36" i="1" s="1"/>
  <c r="L36" i="1"/>
  <c r="O36" i="1" s="1"/>
  <c r="E37" i="1"/>
  <c r="H37" i="1" s="1"/>
  <c r="N37" i="1" s="1"/>
  <c r="D38" i="1"/>
  <c r="J37" i="1"/>
  <c r="L37" i="1" l="1"/>
  <c r="O37" i="1" s="1"/>
  <c r="P37" i="1"/>
  <c r="M37" i="1" s="1"/>
  <c r="D39" i="1"/>
  <c r="J38" i="1"/>
  <c r="E38" i="1"/>
  <c r="H38" i="1" s="1"/>
  <c r="N38" i="1" s="1"/>
  <c r="L38" i="1" l="1"/>
  <c r="O38" i="1" s="1"/>
  <c r="P38" i="1"/>
  <c r="M38" i="1" s="1"/>
  <c r="D40" i="1"/>
  <c r="J39" i="1"/>
  <c r="E39" i="1"/>
  <c r="H39" i="1" s="1"/>
  <c r="N39" i="1" s="1"/>
  <c r="L39" i="1" l="1"/>
  <c r="O39" i="1" s="1"/>
  <c r="P39" i="1"/>
  <c r="M39" i="1" s="1"/>
  <c r="E40" i="1"/>
  <c r="H40" i="1" s="1"/>
  <c r="N40" i="1" s="1"/>
  <c r="D41" i="1"/>
  <c r="J40" i="1"/>
  <c r="P40" i="1" l="1"/>
  <c r="M40" i="1" s="1"/>
  <c r="L40" i="1"/>
  <c r="O40" i="1" s="1"/>
  <c r="D42" i="1"/>
  <c r="J41" i="1"/>
  <c r="E41" i="1"/>
  <c r="H41" i="1" s="1"/>
  <c r="N41" i="1" s="1"/>
  <c r="P41" i="1" l="1"/>
  <c r="M41" i="1" s="1"/>
  <c r="L41" i="1"/>
  <c r="O41" i="1" s="1"/>
  <c r="E42" i="1"/>
  <c r="H42" i="1" s="1"/>
  <c r="N42" i="1" s="1"/>
  <c r="J42" i="1"/>
  <c r="D43" i="1"/>
  <c r="P42" i="1" l="1"/>
  <c r="M42" i="1" s="1"/>
  <c r="L42" i="1"/>
  <c r="O42" i="1" s="1"/>
  <c r="J43" i="1"/>
  <c r="E43" i="1"/>
  <c r="H43" i="1" s="1"/>
  <c r="N43" i="1" s="1"/>
  <c r="D44" i="1"/>
  <c r="J44" i="1" l="1"/>
  <c r="E44" i="1"/>
  <c r="H44" i="1" s="1"/>
  <c r="N44" i="1" s="1"/>
  <c r="D45" i="1"/>
  <c r="P43" i="1" l="1"/>
  <c r="M43" i="1" s="1"/>
  <c r="L43" i="1"/>
  <c r="O43" i="1" s="1"/>
  <c r="P44" i="1"/>
  <c r="M44" i="1" s="1"/>
  <c r="L44" i="1"/>
  <c r="O44" i="1" s="1"/>
  <c r="D46" i="1"/>
  <c r="E45" i="1"/>
  <c r="H45" i="1" s="1"/>
  <c r="N45" i="1" s="1"/>
  <c r="J45" i="1"/>
  <c r="L45" i="1" l="1"/>
  <c r="O45" i="1" s="1"/>
  <c r="P45" i="1"/>
  <c r="M45" i="1" s="1"/>
  <c r="D47" i="1"/>
  <c r="J46" i="1"/>
  <c r="E46" i="1"/>
  <c r="H46" i="1" s="1"/>
  <c r="N46" i="1" s="1"/>
  <c r="L46" i="1" l="1"/>
  <c r="O46" i="1" s="1"/>
  <c r="P46" i="1"/>
  <c r="M46" i="1" s="1"/>
  <c r="D48" i="1"/>
  <c r="J47" i="1"/>
  <c r="E47" i="1"/>
  <c r="H47" i="1" s="1"/>
  <c r="N47" i="1" s="1"/>
  <c r="P47" i="1" l="1"/>
  <c r="M47" i="1" s="1"/>
  <c r="L47" i="1"/>
  <c r="O47" i="1" s="1"/>
  <c r="E48" i="1"/>
  <c r="H48" i="1" s="1"/>
  <c r="N48" i="1" s="1"/>
  <c r="D49" i="1"/>
  <c r="J48" i="1"/>
  <c r="L48" i="1" l="1"/>
  <c r="O48" i="1" s="1"/>
  <c r="P48" i="1"/>
  <c r="M48" i="1" s="1"/>
  <c r="J49" i="1"/>
  <c r="D50" i="1"/>
  <c r="E49" i="1"/>
  <c r="H49" i="1" s="1"/>
  <c r="N49" i="1" s="1"/>
  <c r="P49" i="1" l="1"/>
  <c r="M49" i="1" s="1"/>
  <c r="L49" i="1"/>
  <c r="O49" i="1" s="1"/>
  <c r="E50" i="1"/>
  <c r="H50" i="1" s="1"/>
  <c r="N50" i="1" s="1"/>
  <c r="J50" i="1"/>
  <c r="D51" i="1"/>
  <c r="P50" i="1" l="1"/>
  <c r="M50" i="1" s="1"/>
  <c r="L50" i="1"/>
  <c r="O50" i="1" s="1"/>
  <c r="J51" i="1"/>
  <c r="E51" i="1"/>
  <c r="H51" i="1" s="1"/>
  <c r="N51" i="1" s="1"/>
  <c r="D52" i="1"/>
  <c r="P51" i="1" l="1"/>
  <c r="M51" i="1" s="1"/>
  <c r="L51" i="1"/>
  <c r="O51" i="1" s="1"/>
  <c r="J52" i="1"/>
  <c r="E52" i="1"/>
  <c r="H52" i="1" s="1"/>
  <c r="N52" i="1" s="1"/>
  <c r="P52" i="1" l="1"/>
  <c r="M52" i="1" s="1"/>
  <c r="L52" i="1"/>
  <c r="O52" i="1" s="1"/>
</calcChain>
</file>

<file path=xl/sharedStrings.xml><?xml version="1.0" encoding="utf-8"?>
<sst xmlns="http://schemas.openxmlformats.org/spreadsheetml/2006/main" count="32" uniqueCount="29">
  <si>
    <t>BER</t>
  </si>
  <si>
    <t>Frame Alignment Calculation</t>
  </si>
  <si>
    <t xml:space="preserve"> </t>
  </si>
  <si>
    <t>Error Count</t>
  </si>
  <si>
    <t>OOF Confirmation</t>
  </si>
  <si>
    <t>In Frame Confirmation</t>
  </si>
  <si>
    <t>Correlation Threshold</t>
  </si>
  <si>
    <t>400ZR DSP Frame Period</t>
  </si>
  <si>
    <t>400ZR Frame Period</t>
  </si>
  <si>
    <t>s</t>
  </si>
  <si>
    <t>QPSK FAW</t>
  </si>
  <si>
    <t>Number of symbols in super frame</t>
  </si>
  <si>
    <t>Baud rate</t>
  </si>
  <si>
    <t>Frame period</t>
  </si>
  <si>
    <r>
      <t>Simulated FAW Probability          (P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</t>
    </r>
  </si>
  <si>
    <r>
      <t>Qd (1-P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</t>
    </r>
  </si>
  <si>
    <r>
      <t>P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(No Errors)</t>
    </r>
  </si>
  <si>
    <r>
      <t>P</t>
    </r>
    <r>
      <rPr>
        <vertAlign val="subscript"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_inc</t>
    </r>
  </si>
  <si>
    <r>
      <rPr>
        <sz val="12"/>
        <color theme="1"/>
        <rFont val="Calibri"/>
        <family val="2"/>
      </rPr>
      <t>Σ(</t>
    </r>
    <r>
      <rPr>
        <sz val="12"/>
        <color theme="1"/>
        <rFont val="Calibri"/>
        <family val="2"/>
        <scheme val="minor"/>
      </rPr>
      <t>P</t>
    </r>
    <r>
      <rPr>
        <vertAlign val="subscript"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_inc)</t>
    </r>
  </si>
  <si>
    <r>
      <t>T</t>
    </r>
    <r>
      <rPr>
        <vertAlign val="subscript"/>
        <sz val="11"/>
        <color theme="1"/>
        <rFont val="Calibri"/>
        <family val="2"/>
        <scheme val="minor"/>
      </rPr>
      <t>MF</t>
    </r>
  </si>
  <si>
    <r>
      <t>T</t>
    </r>
    <r>
      <rPr>
        <vertAlign val="subscript"/>
        <sz val="11"/>
        <color theme="1"/>
        <rFont val="Calibri"/>
        <family val="2"/>
        <scheme val="minor"/>
      </rPr>
      <t>MF</t>
    </r>
    <r>
      <rPr>
        <sz val="11"/>
        <color theme="1"/>
        <rFont val="Calibri"/>
        <family val="2"/>
        <scheme val="minor"/>
      </rPr>
      <t xml:space="preserve"> = average time to missed frame</t>
    </r>
  </si>
  <si>
    <t>Average Time to Out-Of-Frame 
(Frame Units)</t>
  </si>
  <si>
    <t>Average Time to False Frame (Frame Units)</t>
  </si>
  <si>
    <t>Average Time to Frame 
(s)</t>
  </si>
  <si>
    <t>Average Time to Out-Of-Frame
(Years)</t>
  </si>
  <si>
    <t>Average Time to False Frame
(Years)</t>
  </si>
  <si>
    <t>Average Time to Frame Alignment 
(frame units)</t>
  </si>
  <si>
    <r>
      <t>FAW  Detection Probability w/ errors allowed
(P</t>
    </r>
    <r>
      <rPr>
        <vertAlign val="subscript"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)</t>
    </r>
  </si>
  <si>
    <r>
      <t>False FAW Detection Probability w/ errors allowedd
(Q</t>
    </r>
    <r>
      <rPr>
        <vertAlign val="subscript"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</si>
</sst>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E+00"/>
    <numFmt numFmtId="165" formatCode="0.000000000000000"/>
    <numFmt numFmtId="166" formatCode="0.00000E+00"/>
    <numFmt numFmtId="167" formatCode="0.000000E+00"/>
    <numFmt numFmtId="168" formatCode="0.000E+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/>
    </xf>
    <xf numFmtId="167" fontId="0" fillId="3" borderId="0" xfId="0" applyNumberFormat="1" applyFill="1"/>
    <xf numFmtId="167" fontId="0" fillId="3" borderId="0" xfId="0" applyNumberFormat="1" applyFill="1" applyAlignment="1">
      <alignment horizontal="center"/>
    </xf>
    <xf numFmtId="0" fontId="0" fillId="3" borderId="0" xfId="0" applyFill="1"/>
    <xf numFmtId="168" fontId="0" fillId="3" borderId="0" xfId="0" applyNumberFormat="1" applyFill="1"/>
    <xf numFmtId="167" fontId="0" fillId="2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167" fontId="0" fillId="0" borderId="0" xfId="0" applyNumberFormat="1" applyFill="1"/>
    <xf numFmtId="167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1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7" fontId="0" fillId="2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/>
    </xf>
    <xf numFmtId="167" fontId="0" fillId="4" borderId="0" xfId="0" applyNumberFormat="1" applyFill="1"/>
    <xf numFmtId="167" fontId="0" fillId="4" borderId="0" xfId="0" applyNumberFormat="1" applyFill="1" applyAlignment="1">
      <alignment horizontal="center"/>
    </xf>
    <xf numFmtId="0" fontId="0" fillId="4" borderId="0" xfId="0" applyFill="1"/>
    <xf numFmtId="11" fontId="0" fillId="0" borderId="0" xfId="0" applyNumberFormat="1"/>
    <xf numFmtId="0" fontId="2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168" fontId="0" fillId="5" borderId="0" xfId="0" applyNumberFormat="1" applyFill="1" applyAlignment="1">
      <alignment vertical="center"/>
    </xf>
    <xf numFmtId="168" fontId="0" fillId="5" borderId="0" xfId="0" applyNumberFormat="1" applyFill="1"/>
    <xf numFmtId="11" fontId="0" fillId="5" borderId="0" xfId="0" applyNumberFormat="1" applyFill="1" applyAlignment="1">
      <alignment horizontal="center" vertical="center"/>
    </xf>
    <xf numFmtId="11" fontId="0" fillId="5" borderId="0" xfId="0" applyNumberFormat="1" applyFill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167" fontId="0" fillId="5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1" fontId="0" fillId="2" borderId="0" xfId="0" applyNumberFormat="1" applyFill="1" applyAlignment="1">
      <alignment horizontal="center" vertical="center"/>
    </xf>
    <xf numFmtId="11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topLeftCell="A4" zoomScale="90" zoomScaleNormal="90" workbookViewId="0">
      <selection activeCell="C10" sqref="C10"/>
    </sheetView>
  </sheetViews>
  <sheetFormatPr defaultRowHeight="15" x14ac:dyDescent="0.25"/>
  <cols>
    <col min="1" max="1" width="29.7109375" bestFit="1" customWidth="1"/>
    <col min="2" max="2" width="22.5703125" customWidth="1"/>
    <col min="3" max="3" width="20.42578125" customWidth="1"/>
    <col min="4" max="4" width="32.7109375" customWidth="1"/>
    <col min="5" max="5" width="16.42578125" customWidth="1"/>
    <col min="6" max="6" width="16.140625" bestFit="1" customWidth="1"/>
    <col min="7" max="8" width="18" bestFit="1" customWidth="1"/>
    <col min="9" max="9" width="16.85546875" customWidth="1"/>
    <col min="10" max="10" width="16.28515625" customWidth="1"/>
    <col min="11" max="11" width="11" customWidth="1"/>
    <col min="12" max="12" width="17.42578125" customWidth="1"/>
    <col min="13" max="13" width="17" customWidth="1"/>
    <col min="14" max="15" width="16.7109375" customWidth="1"/>
    <col min="16" max="16" width="27.42578125" customWidth="1"/>
  </cols>
  <sheetData>
    <row r="1" spans="1:16" x14ac:dyDescent="0.25">
      <c r="A1" t="s">
        <v>1</v>
      </c>
    </row>
    <row r="3" spans="1:16" ht="18" x14ac:dyDescent="0.35">
      <c r="A3" s="24" t="s">
        <v>7</v>
      </c>
      <c r="B3" s="25">
        <f>181888*1/59884946875</f>
        <v>3.0372908300254712E-6</v>
      </c>
      <c r="C3" s="17" t="s">
        <v>9</v>
      </c>
      <c r="D3" s="17" t="s">
        <v>11</v>
      </c>
      <c r="E3" s="17" t="s">
        <v>12</v>
      </c>
      <c r="F3" s="17" t="s">
        <v>13</v>
      </c>
      <c r="G3" t="s">
        <v>20</v>
      </c>
    </row>
    <row r="4" spans="1:16" x14ac:dyDescent="0.25">
      <c r="A4" s="24" t="s">
        <v>8</v>
      </c>
      <c r="B4" s="25">
        <f>B3/5</f>
        <v>6.0745816600509425E-7</v>
      </c>
      <c r="C4" s="17" t="s">
        <v>9</v>
      </c>
      <c r="D4" s="17">
        <v>181888</v>
      </c>
      <c r="E4" s="17">
        <v>59.84</v>
      </c>
      <c r="F4" s="17">
        <f>D4/(E4*1000000000)</f>
        <v>3.0395721925133689E-6</v>
      </c>
    </row>
    <row r="6" spans="1:16" x14ac:dyDescent="0.25">
      <c r="A6" s="17" t="s">
        <v>0</v>
      </c>
      <c r="B6" s="5" t="s">
        <v>10</v>
      </c>
      <c r="C6" s="10" t="s">
        <v>4</v>
      </c>
      <c r="D6" s="10" t="s">
        <v>5</v>
      </c>
    </row>
    <row r="7" spans="1:16" x14ac:dyDescent="0.25">
      <c r="A7" s="23">
        <f>0.0000212</f>
        <v>2.12E-5</v>
      </c>
      <c r="B7" s="2">
        <v>44</v>
      </c>
      <c r="C7" s="2">
        <v>4</v>
      </c>
      <c r="D7" s="2">
        <v>1</v>
      </c>
      <c r="E7" s="1"/>
      <c r="F7" s="1"/>
      <c r="G7" s="1"/>
      <c r="H7" s="1"/>
    </row>
    <row r="8" spans="1:16" x14ac:dyDescent="0.25">
      <c r="B8" s="4"/>
      <c r="C8" s="1"/>
      <c r="D8" s="1"/>
      <c r="E8" s="1"/>
      <c r="F8" s="1"/>
      <c r="G8" s="1"/>
      <c r="H8" s="1"/>
      <c r="I8" t="s">
        <v>2</v>
      </c>
    </row>
    <row r="9" spans="1:16" ht="84" customHeight="1" x14ac:dyDescent="0.25">
      <c r="A9" t="s">
        <v>2</v>
      </c>
      <c r="B9" s="5"/>
      <c r="C9" s="24" t="s">
        <v>6</v>
      </c>
      <c r="D9" s="17" t="s">
        <v>3</v>
      </c>
      <c r="E9" s="36" t="s">
        <v>17</v>
      </c>
      <c r="F9" s="36" t="s">
        <v>18</v>
      </c>
      <c r="G9" s="28" t="s">
        <v>27</v>
      </c>
      <c r="H9" s="28" t="s">
        <v>28</v>
      </c>
      <c r="I9" s="42" t="s">
        <v>21</v>
      </c>
      <c r="K9" s="37" t="s">
        <v>14</v>
      </c>
      <c r="L9" s="37" t="s">
        <v>22</v>
      </c>
      <c r="M9" s="29" t="s">
        <v>23</v>
      </c>
      <c r="N9" s="29" t="s">
        <v>24</v>
      </c>
      <c r="O9" s="37" t="s">
        <v>25</v>
      </c>
      <c r="P9" s="29" t="s">
        <v>26</v>
      </c>
    </row>
    <row r="10" spans="1:16" ht="18" x14ac:dyDescent="0.35">
      <c r="A10" s="22" t="s">
        <v>16</v>
      </c>
      <c r="B10" s="6">
        <f>(1-A7)^B7</f>
        <v>0.99906762504407509</v>
      </c>
      <c r="C10" s="2">
        <f>B7-1</f>
        <v>43</v>
      </c>
      <c r="D10" s="5">
        <v>1</v>
      </c>
      <c r="E10" s="8">
        <f>$A$7^(D10)*(1-$A$7)^($B$7-D10)*(FACT($B$7)/FACT($B$7-D10))/FACT(D10)</f>
        <v>9.3195003798191857E-4</v>
      </c>
      <c r="F10" s="8">
        <f>SUM($E$10:E10)</f>
        <v>9.3195003798191857E-4</v>
      </c>
      <c r="G10" s="8">
        <f>$B$10+F10</f>
        <v>0.99999957508205706</v>
      </c>
      <c r="H10" s="9">
        <f>1-G10</f>
        <v>4.2491794294274854E-7</v>
      </c>
      <c r="I10" s="43">
        <f>((1-H10^$C$7)/(1-H10))/H10^$C$7</f>
        <v>3.0674670271077118E+25</v>
      </c>
      <c r="J10">
        <f t="shared" ref="J10:J52" si="0">FACT($B$7)/(FACT($B$7-D10)*FACT(D10))</f>
        <v>44.000000000000007</v>
      </c>
      <c r="K10" s="49">
        <f>(1+SUM($J$10:J10))/2^($B$7)</f>
        <v>2.5579538487363611E-12</v>
      </c>
      <c r="L10" s="38">
        <f>(44/($D$4*2)-1+(1-K10^$D$7)/(1-K10))/K10^$D$7</f>
        <v>47285276.040104158</v>
      </c>
      <c r="M10" s="45">
        <f>P10*$B$3</f>
        <v>3.0372949468931956E-6</v>
      </c>
      <c r="N10" s="30">
        <f t="shared" ref="N10:N52" si="1">I10*$B$3*10^(-6)/(365*24*60*60)</f>
        <v>2954334.5614027609</v>
      </c>
      <c r="O10" s="40">
        <f>L10*$B$3*10^(-6)/(365*24*60*60)</f>
        <v>4.5541329056263155E-12</v>
      </c>
      <c r="P10" s="47">
        <f>($D$4*2*K10/(1-K10)+(1-G10^$D$7)/(1-G10))/(G10^$D$7)</f>
        <v>1.0000013554407381</v>
      </c>
    </row>
    <row r="11" spans="1:16" ht="18" x14ac:dyDescent="0.35">
      <c r="A11" s="22" t="s">
        <v>15</v>
      </c>
      <c r="B11" s="6">
        <f>1-B10</f>
        <v>9.3237495592490838E-4</v>
      </c>
      <c r="C11" s="5">
        <f>C10-1</f>
        <v>42</v>
      </c>
      <c r="D11" s="5">
        <f>D10+1</f>
        <v>2</v>
      </c>
      <c r="E11" s="8">
        <f t="shared" ref="E11:E39" si="2">$A$7^(D11)*(1-$A$7)^($B$7-D11)*(FACT($B$7)/FACT($B$7-D11))/FACT(D11)</f>
        <v>4.24791832899016E-7</v>
      </c>
      <c r="F11" s="8">
        <f>SUM($E$10:E11)</f>
        <v>9.3237482981481758E-4</v>
      </c>
      <c r="G11" s="8">
        <f t="shared" ref="G11:G52" si="3">$B$10+F11</f>
        <v>0.99999999987388988</v>
      </c>
      <c r="H11" s="9">
        <f t="shared" ref="H11:H39" si="4">1-G11</f>
        <v>1.2611012234486907E-10</v>
      </c>
      <c r="I11" s="43">
        <f t="shared" ref="I11:I52" si="5">((1-H11^$C$7)/(1-H11))/H11^$C$7</f>
        <v>3.9536681305039142E+39</v>
      </c>
      <c r="J11">
        <f t="shared" si="0"/>
        <v>946.00000000000011</v>
      </c>
      <c r="K11" s="49">
        <f>(1+SUM($J$10:J11))/2^($B$7)</f>
        <v>5.6331828091060749E-11</v>
      </c>
      <c r="L11" s="39">
        <f t="shared" ref="L11:L52" si="6">(44/($D$4)-1+(1-K11^$D$7)/(1-K11))/K11^$D$7</f>
        <v>4294323.7574262107</v>
      </c>
      <c r="M11" s="46">
        <f t="shared" ref="M11:M52" si="7">P11*$B$3</f>
        <v>3.0373219507441137E-6</v>
      </c>
      <c r="N11" s="16">
        <f t="shared" si="1"/>
        <v>3.807851331095728E+20</v>
      </c>
      <c r="O11" s="41">
        <f t="shared" ref="O11:O52" si="8">L11*$B$3*10^(-6)/(365*24*60*60)</f>
        <v>4.1359431029905997E-13</v>
      </c>
      <c r="P11" s="48">
        <f t="shared" ref="P11:P52" si="9">($D$4*K11/(1-K11)+(1-G11^$D$7)/(1-G11))/(G11^$D$7)</f>
        <v>1.0000102462096598</v>
      </c>
    </row>
    <row r="12" spans="1:16" ht="18" x14ac:dyDescent="0.35">
      <c r="A12" s="22" t="s">
        <v>19</v>
      </c>
      <c r="B12" s="3">
        <f>((1-B11^$C$7)/(1-B11))/B11^$C$7</f>
        <v>1324471799141.2246</v>
      </c>
      <c r="C12" s="5">
        <f t="shared" ref="C12:C52" si="10">C11-1</f>
        <v>41</v>
      </c>
      <c r="D12" s="5">
        <f t="shared" ref="D12:D52" si="11">D11+1</f>
        <v>3</v>
      </c>
      <c r="E12" s="8">
        <f t="shared" si="2"/>
        <v>1.260808889192731E-10</v>
      </c>
      <c r="F12" s="8">
        <f>SUM($E$10:E12)</f>
        <v>9.3237495589570648E-4</v>
      </c>
      <c r="G12" s="8">
        <f t="shared" si="3"/>
        <v>0.9999999999999708</v>
      </c>
      <c r="H12" s="9">
        <f t="shared" si="4"/>
        <v>2.9198865547641617E-14</v>
      </c>
      <c r="I12" s="43">
        <f t="shared" si="5"/>
        <v>1.3757391197331656E+54</v>
      </c>
      <c r="J12">
        <f t="shared" si="0"/>
        <v>13244.000000000007</v>
      </c>
      <c r="K12" s="49">
        <f>(1+SUM($J$10:J12))/2^($B$7)</f>
        <v>8.0916606748360251E-10</v>
      </c>
      <c r="L12" s="39">
        <f t="shared" si="6"/>
        <v>298958.541876317</v>
      </c>
      <c r="M12" s="46">
        <f t="shared" si="7"/>
        <v>3.0377378511937477E-6</v>
      </c>
      <c r="N12" s="16">
        <f t="shared" si="1"/>
        <v>1.3249999406623724E+35</v>
      </c>
      <c r="O12" s="41">
        <f t="shared" si="8"/>
        <v>2.8793253354855508E-14</v>
      </c>
      <c r="P12" s="48">
        <f t="shared" si="9"/>
        <v>1.0001471775978308</v>
      </c>
    </row>
    <row r="13" spans="1:16" x14ac:dyDescent="0.25">
      <c r="B13" s="5"/>
      <c r="C13" s="5">
        <f t="shared" si="10"/>
        <v>40</v>
      </c>
      <c r="D13" s="5">
        <f t="shared" si="11"/>
        <v>4</v>
      </c>
      <c r="E13" s="8">
        <f t="shared" si="2"/>
        <v>2.7397957998867603E-14</v>
      </c>
      <c r="F13" s="8">
        <f>SUM($E$10:E13)</f>
        <v>9.3237495592310448E-4</v>
      </c>
      <c r="G13" s="8">
        <f t="shared" si="3"/>
        <v>0.99999999999999822</v>
      </c>
      <c r="H13" s="9">
        <f t="shared" si="4"/>
        <v>1.7763568394002505E-15</v>
      </c>
      <c r="I13" s="43">
        <f t="shared" si="5"/>
        <v>1.0043362776618707E+59</v>
      </c>
      <c r="J13">
        <f t="shared" si="0"/>
        <v>135751</v>
      </c>
      <c r="K13" s="49">
        <f>(1+SUM($J$10:J13))/2^($B$7)</f>
        <v>8.5257170212571509E-9</v>
      </c>
      <c r="L13" s="39">
        <f t="shared" si="6"/>
        <v>28373.81384668819</v>
      </c>
      <c r="M13" s="46">
        <f t="shared" si="7"/>
        <v>3.0420008347637405E-6</v>
      </c>
      <c r="N13" s="16">
        <f t="shared" si="1"/>
        <v>9.6729495383191128E+39</v>
      </c>
      <c r="O13" s="41">
        <f t="shared" si="8"/>
        <v>2.732734798623661E-15</v>
      </c>
      <c r="P13" s="48">
        <f t="shared" si="9"/>
        <v>1.0015507256307852</v>
      </c>
    </row>
    <row r="14" spans="1:16" x14ac:dyDescent="0.25">
      <c r="B14" s="5"/>
      <c r="C14" s="5">
        <f t="shared" si="10"/>
        <v>39</v>
      </c>
      <c r="D14" s="5">
        <f t="shared" si="11"/>
        <v>5</v>
      </c>
      <c r="E14" s="8">
        <f t="shared" si="2"/>
        <v>4.6467921886023442E-18</v>
      </c>
      <c r="F14" s="8">
        <f>SUM($E$10:E14)</f>
        <v>9.3237495592310914E-4</v>
      </c>
      <c r="G14" s="8">
        <f t="shared" si="3"/>
        <v>0.99999999999999822</v>
      </c>
      <c r="H14" s="9">
        <f t="shared" si="4"/>
        <v>1.7763568394002505E-15</v>
      </c>
      <c r="I14" s="43">
        <f t="shared" si="5"/>
        <v>1.0043362776618707E+59</v>
      </c>
      <c r="J14">
        <f t="shared" si="0"/>
        <v>1086008</v>
      </c>
      <c r="K14" s="49">
        <f>(1+SUM($J$10:J14))/2^($B$7)</f>
        <v>7.0258124651445542E-8</v>
      </c>
      <c r="L14" s="39">
        <f t="shared" si="6"/>
        <v>3443.1193384509756</v>
      </c>
      <c r="M14" s="46">
        <f t="shared" si="7"/>
        <v>3.076104705692829E-6</v>
      </c>
      <c r="N14" s="16">
        <f t="shared" si="1"/>
        <v>9.6729495383191128E+39</v>
      </c>
      <c r="O14" s="41">
        <f t="shared" si="8"/>
        <v>3.3161322911467895E-16</v>
      </c>
      <c r="P14" s="48">
        <f t="shared" si="9"/>
        <v>1.0127791106744402</v>
      </c>
    </row>
    <row r="15" spans="1:16" x14ac:dyDescent="0.25">
      <c r="B15" s="4"/>
      <c r="C15" s="5">
        <f t="shared" si="10"/>
        <v>38</v>
      </c>
      <c r="D15" s="5">
        <f t="shared" si="11"/>
        <v>6</v>
      </c>
      <c r="E15" s="8">
        <f t="shared" si="2"/>
        <v>6.403415388300264E-22</v>
      </c>
      <c r="F15" s="8">
        <f>SUM($E$10:E15)</f>
        <v>9.3237495592310914E-4</v>
      </c>
      <c r="G15" s="8">
        <f t="shared" si="3"/>
        <v>0.99999999999999822</v>
      </c>
      <c r="H15" s="9">
        <f t="shared" si="4"/>
        <v>1.7763568394002505E-15</v>
      </c>
      <c r="I15" s="43">
        <f t="shared" si="5"/>
        <v>1.0043362776618707E+59</v>
      </c>
      <c r="J15">
        <f t="shared" si="0"/>
        <v>7059052.0000000028</v>
      </c>
      <c r="K15" s="49">
        <f>(1+SUM($J$10:J15))/2^($B$7)</f>
        <v>4.7151877424767024E-7</v>
      </c>
      <c r="L15" s="39">
        <f t="shared" si="6"/>
        <v>513.03812463600241</v>
      </c>
      <c r="M15" s="46">
        <f t="shared" si="7"/>
        <v>3.297779969366014E-6</v>
      </c>
      <c r="N15" s="16">
        <f t="shared" si="1"/>
        <v>9.6729495383191128E+39</v>
      </c>
      <c r="O15" s="41">
        <f t="shared" si="8"/>
        <v>4.9411656247158642E-17</v>
      </c>
      <c r="P15" s="48">
        <f t="shared" si="9"/>
        <v>1.085763647249532</v>
      </c>
    </row>
    <row r="16" spans="1:16" x14ac:dyDescent="0.25">
      <c r="B16" s="4"/>
      <c r="C16" s="5">
        <f t="shared" si="10"/>
        <v>37</v>
      </c>
      <c r="D16" s="5">
        <f t="shared" si="11"/>
        <v>7</v>
      </c>
      <c r="E16" s="8">
        <f t="shared" si="2"/>
        <v>7.3695725732452574E-26</v>
      </c>
      <c r="F16" s="8">
        <f>SUM($E$10:E16)</f>
        <v>9.3237495592310914E-4</v>
      </c>
      <c r="G16" s="8">
        <f t="shared" si="3"/>
        <v>0.99999999999999822</v>
      </c>
      <c r="H16" s="9">
        <f t="shared" si="4"/>
        <v>1.7763568394002505E-15</v>
      </c>
      <c r="I16" s="43">
        <f t="shared" si="5"/>
        <v>1.0043362776618707E+59</v>
      </c>
      <c r="J16">
        <f t="shared" si="0"/>
        <v>38320568.000000007</v>
      </c>
      <c r="K16" s="49">
        <f>(1+SUM($J$10:J16))/2^($B$7)</f>
        <v>2.6497908720557466E-6</v>
      </c>
      <c r="L16" s="39">
        <f t="shared" si="6"/>
        <v>91.292905497487908</v>
      </c>
      <c r="M16" s="46">
        <f t="shared" si="7"/>
        <v>4.5011630763296522E-6</v>
      </c>
      <c r="N16" s="16">
        <f t="shared" si="1"/>
        <v>9.6729495383191128E+39</v>
      </c>
      <c r="O16" s="41">
        <f t="shared" si="8"/>
        <v>8.7925895710902437E-18</v>
      </c>
      <c r="P16" s="48">
        <f t="shared" si="9"/>
        <v>1.4819664392467495</v>
      </c>
    </row>
    <row r="17" spans="2:16" x14ac:dyDescent="0.25">
      <c r="B17" s="3"/>
      <c r="C17" s="11">
        <f t="shared" si="10"/>
        <v>36</v>
      </c>
      <c r="D17" s="11">
        <f t="shared" si="11"/>
        <v>8</v>
      </c>
      <c r="E17" s="12">
        <f t="shared" si="2"/>
        <v>7.2260190996718854E-30</v>
      </c>
      <c r="F17" s="12">
        <f>SUM($E$10:E17)</f>
        <v>9.3237495592310914E-4</v>
      </c>
      <c r="G17" s="12">
        <f t="shared" si="3"/>
        <v>0.99999999999999822</v>
      </c>
      <c r="H17" s="13">
        <f t="shared" si="4"/>
        <v>1.7763568394002505E-15</v>
      </c>
      <c r="I17" s="13">
        <f t="shared" si="5"/>
        <v>1.0043362776618707E+59</v>
      </c>
      <c r="J17" s="14">
        <f t="shared" si="0"/>
        <v>177232627</v>
      </c>
      <c r="K17" s="14">
        <f>(1+SUM($J$10:J17))/2^($B$7)</f>
        <v>1.2724299324418098E-5</v>
      </c>
      <c r="L17" s="15">
        <f t="shared" si="6"/>
        <v>19.011428566952084</v>
      </c>
      <c r="M17" s="26">
        <f t="shared" si="7"/>
        <v>1.0066878141553932E-5</v>
      </c>
      <c r="N17" s="13">
        <f t="shared" si="1"/>
        <v>9.6729495383191128E+39</v>
      </c>
      <c r="O17" s="26">
        <f t="shared" si="8"/>
        <v>1.8310260544167886E-18</v>
      </c>
      <c r="P17" s="27">
        <f t="shared" si="9"/>
        <v>3.3144268049791958</v>
      </c>
    </row>
    <row r="18" spans="2:16" x14ac:dyDescent="0.25">
      <c r="B18" s="5"/>
      <c r="C18" s="5">
        <f t="shared" si="10"/>
        <v>35</v>
      </c>
      <c r="D18" s="5">
        <f t="shared" si="11"/>
        <v>9</v>
      </c>
      <c r="E18" s="8">
        <f t="shared" si="2"/>
        <v>6.1277941057568022E-34</v>
      </c>
      <c r="F18" s="8">
        <f>SUM($E$10:E18)</f>
        <v>9.3237495592310914E-4</v>
      </c>
      <c r="G18" s="8">
        <f t="shared" si="3"/>
        <v>0.99999999999999822</v>
      </c>
      <c r="H18" s="9">
        <f t="shared" si="4"/>
        <v>1.7763568394002505E-15</v>
      </c>
      <c r="I18" s="43">
        <f t="shared" si="5"/>
        <v>1.0043362776618707E+59</v>
      </c>
      <c r="J18">
        <f t="shared" si="0"/>
        <v>708930508.00000036</v>
      </c>
      <c r="K18" s="49">
        <f>(1+SUM($J$10:J18))/2^($B$7)</f>
        <v>5.3022333133867526E-5</v>
      </c>
      <c r="L18" s="39">
        <f t="shared" si="6"/>
        <v>4.5623625625816793</v>
      </c>
      <c r="M18" s="46">
        <f t="shared" si="7"/>
        <v>3.2330859898784777E-5</v>
      </c>
      <c r="N18" s="16">
        <f t="shared" si="1"/>
        <v>9.6729495383191128E+39</v>
      </c>
      <c r="O18" s="41">
        <f t="shared" si="8"/>
        <v>4.3940962628681006E-19</v>
      </c>
      <c r="P18" s="48">
        <f t="shared" si="9"/>
        <v>10.644637510235938</v>
      </c>
    </row>
    <row r="19" spans="2:16" x14ac:dyDescent="0.25">
      <c r="B19" s="5"/>
      <c r="C19" s="5">
        <f t="shared" si="10"/>
        <v>34</v>
      </c>
      <c r="D19" s="5">
        <f t="shared" si="11"/>
        <v>10</v>
      </c>
      <c r="E19" s="8">
        <f t="shared" si="2"/>
        <v>4.5469196211675178E-38</v>
      </c>
      <c r="F19" s="8">
        <f>SUM($E$10:E19)</f>
        <v>9.3237495592310914E-4</v>
      </c>
      <c r="G19" s="8">
        <f t="shared" si="3"/>
        <v>0.99999999999999822</v>
      </c>
      <c r="H19" s="9">
        <f t="shared" si="4"/>
        <v>1.7763568394002505E-15</v>
      </c>
      <c r="I19" s="43">
        <f t="shared" si="5"/>
        <v>1.0043362776618707E+59</v>
      </c>
      <c r="J19">
        <f t="shared" si="0"/>
        <v>2481256778.0000014</v>
      </c>
      <c r="K19" s="49">
        <f>(1+SUM($J$10:J19))/2^($B$7)</f>
        <v>1.9406545146694054E-4</v>
      </c>
      <c r="L19" s="39">
        <f t="shared" si="6"/>
        <v>1.2465233035664811</v>
      </c>
      <c r="M19" s="46">
        <f t="shared" si="7"/>
        <v>1.1026892960828928E-4</v>
      </c>
      <c r="N19" s="16">
        <f t="shared" si="1"/>
        <v>9.6729495383191128E+39</v>
      </c>
      <c r="O19" s="41">
        <f t="shared" si="8"/>
        <v>1.2005497841627125E-19</v>
      </c>
      <c r="P19" s="48">
        <f t="shared" si="9"/>
        <v>36.305028322679441</v>
      </c>
    </row>
    <row r="20" spans="2:16" x14ac:dyDescent="0.25">
      <c r="B20" s="7"/>
      <c r="C20" s="5">
        <f t="shared" si="10"/>
        <v>33</v>
      </c>
      <c r="D20" s="5">
        <f t="shared" si="11"/>
        <v>11</v>
      </c>
      <c r="E20" s="8">
        <f t="shared" si="2"/>
        <v>2.9795355870067591E-42</v>
      </c>
      <c r="F20" s="8">
        <f>SUM($E$10:E20)</f>
        <v>9.3237495592310914E-4</v>
      </c>
      <c r="G20" s="8">
        <f t="shared" si="3"/>
        <v>0.99999999999999822</v>
      </c>
      <c r="H20" s="9">
        <f t="shared" si="4"/>
        <v>1.7763568394002505E-15</v>
      </c>
      <c r="I20" s="43">
        <f t="shared" si="5"/>
        <v>1.0043362776618707E+59</v>
      </c>
      <c r="J20">
        <f t="shared" si="0"/>
        <v>7669339131.999999</v>
      </c>
      <c r="K20" s="49">
        <f>(1+SUM($J$10:J20))/2^($B$7)</f>
        <v>6.300169081328022E-4</v>
      </c>
      <c r="L20" s="39">
        <f t="shared" si="6"/>
        <v>0.38396923090149732</v>
      </c>
      <c r="M20" s="46">
        <f t="shared" si="7"/>
        <v>3.5130750312521605E-4</v>
      </c>
      <c r="N20" s="16">
        <f t="shared" si="1"/>
        <v>9.6729495383191128E+39</v>
      </c>
      <c r="O20" s="41">
        <f t="shared" si="8"/>
        <v>3.6980790969972436E-20</v>
      </c>
      <c r="P20" s="48">
        <f t="shared" si="9"/>
        <v>115.66475612158284</v>
      </c>
    </row>
    <row r="21" spans="2:16" x14ac:dyDescent="0.25">
      <c r="B21" s="7"/>
      <c r="C21" s="5">
        <f t="shared" si="10"/>
        <v>32</v>
      </c>
      <c r="D21" s="5">
        <f t="shared" si="11"/>
        <v>12</v>
      </c>
      <c r="E21" s="8">
        <f t="shared" si="2"/>
        <v>1.7371060738737064E-46</v>
      </c>
      <c r="F21" s="8">
        <f>SUM($E$10:E21)</f>
        <v>9.3237495592310914E-4</v>
      </c>
      <c r="G21" s="8">
        <f t="shared" si="3"/>
        <v>0.99999999999999822</v>
      </c>
      <c r="H21" s="9">
        <f t="shared" si="4"/>
        <v>1.7763568394002505E-15</v>
      </c>
      <c r="I21" s="43">
        <f t="shared" si="5"/>
        <v>1.0043362776618707E+59</v>
      </c>
      <c r="J21">
        <f t="shared" si="0"/>
        <v>21090682613.000004</v>
      </c>
      <c r="K21" s="49">
        <f>(1+SUM($J$10:J21))/2^($B$7)</f>
        <v>1.8288834139639223E-3</v>
      </c>
      <c r="L21" s="39">
        <f t="shared" si="6"/>
        <v>0.1322703819301318</v>
      </c>
      <c r="M21" s="46">
        <f t="shared" si="7"/>
        <v>1.0152492148172436E-3</v>
      </c>
      <c r="N21" s="16">
        <f t="shared" si="1"/>
        <v>9.6729495383191128E+39</v>
      </c>
      <c r="O21" s="41">
        <f t="shared" si="8"/>
        <v>1.2739206561401449E-20</v>
      </c>
      <c r="P21" s="48">
        <f t="shared" si="9"/>
        <v>334.26144272418242</v>
      </c>
    </row>
    <row r="22" spans="2:16" x14ac:dyDescent="0.25">
      <c r="B22" s="3"/>
      <c r="C22" s="5">
        <f t="shared" si="10"/>
        <v>31</v>
      </c>
      <c r="D22" s="5">
        <f t="shared" si="11"/>
        <v>13</v>
      </c>
      <c r="E22" s="8">
        <f t="shared" si="2"/>
        <v>9.0652134172623134E-51</v>
      </c>
      <c r="F22" s="8">
        <f>SUM($E$10:E22)</f>
        <v>9.3237495592310914E-4</v>
      </c>
      <c r="G22" s="8">
        <f t="shared" si="3"/>
        <v>0.99999999999999822</v>
      </c>
      <c r="H22" s="9">
        <f t="shared" si="4"/>
        <v>1.7763568394002505E-15</v>
      </c>
      <c r="I22" s="43">
        <f t="shared" si="5"/>
        <v>1.0043362776618707E+59</v>
      </c>
      <c r="J22">
        <f t="shared" si="0"/>
        <v>51915526432.000008</v>
      </c>
      <c r="K22" s="49">
        <f>(1+SUM($J$10:J22))/2^($B$7)</f>
        <v>4.7799394283174488E-3</v>
      </c>
      <c r="L22" s="39">
        <f t="shared" si="6"/>
        <v>5.0608822831013006E-2</v>
      </c>
      <c r="M22" s="46">
        <f t="shared" si="7"/>
        <v>2.6563821423434596E-3</v>
      </c>
      <c r="N22" s="16">
        <f t="shared" si="1"/>
        <v>9.6729495383191128E+39</v>
      </c>
      <c r="O22" s="41">
        <f t="shared" si="8"/>
        <v>4.8742298802327343E-21</v>
      </c>
      <c r="P22" s="48">
        <f t="shared" si="9"/>
        <v>874.58932680515898</v>
      </c>
    </row>
    <row r="23" spans="2:16" x14ac:dyDescent="0.25">
      <c r="C23" s="5">
        <f t="shared" si="10"/>
        <v>30</v>
      </c>
      <c r="D23" s="5">
        <f t="shared" si="11"/>
        <v>14</v>
      </c>
      <c r="E23" s="8">
        <f t="shared" si="2"/>
        <v>4.2555604020410892E-55</v>
      </c>
      <c r="F23" s="8">
        <f>SUM($E$10:E23)</f>
        <v>9.3237495592310914E-4</v>
      </c>
      <c r="G23" s="8">
        <f t="shared" si="3"/>
        <v>0.99999999999999822</v>
      </c>
      <c r="H23" s="9">
        <f t="shared" si="4"/>
        <v>1.7763568394002505E-15</v>
      </c>
      <c r="I23" s="43">
        <f t="shared" si="5"/>
        <v>1.0043362776618707E+59</v>
      </c>
      <c r="J23">
        <f t="shared" si="0"/>
        <v>114955808528.00002</v>
      </c>
      <c r="K23" s="49">
        <f>(1+SUM($J$10:J23))/2^($B$7)</f>
        <v>1.13144206029574E-2</v>
      </c>
      <c r="L23" s="39">
        <f t="shared" si="6"/>
        <v>2.1380423811313935E-2</v>
      </c>
      <c r="M23" s="46">
        <f t="shared" si="7"/>
        <v>6.3251836549648478E-3</v>
      </c>
      <c r="N23" s="16">
        <f t="shared" si="1"/>
        <v>9.6729495383191128E+39</v>
      </c>
      <c r="O23" s="41">
        <f t="shared" si="8"/>
        <v>2.0591883937139158E-21</v>
      </c>
      <c r="P23" s="48">
        <f t="shared" si="9"/>
        <v>2082.508396112928</v>
      </c>
    </row>
    <row r="24" spans="2:16" x14ac:dyDescent="0.25">
      <c r="C24" s="5">
        <f t="shared" si="10"/>
        <v>29</v>
      </c>
      <c r="D24" s="5">
        <f t="shared" si="11"/>
        <v>15</v>
      </c>
      <c r="E24" s="8">
        <f t="shared" si="2"/>
        <v>1.8043958636577322E-59</v>
      </c>
      <c r="F24" s="8">
        <f>SUM($E$10:E24)</f>
        <v>9.3237495592310914E-4</v>
      </c>
      <c r="G24" s="8">
        <f t="shared" si="3"/>
        <v>0.99999999999999822</v>
      </c>
      <c r="H24" s="9">
        <f t="shared" si="4"/>
        <v>1.7763568394002505E-15</v>
      </c>
      <c r="I24" s="43">
        <f t="shared" si="5"/>
        <v>1.0043362776618707E+59</v>
      </c>
      <c r="J24">
        <f t="shared" si="0"/>
        <v>229911617056.00012</v>
      </c>
      <c r="K24" s="49">
        <f>(1+SUM($J$10:J24))/2^($B$7)</f>
        <v>2.4383382952237305E-2</v>
      </c>
      <c r="L24" s="39">
        <f t="shared" si="6"/>
        <v>9.9209821764495998E-3</v>
      </c>
      <c r="M24" s="46">
        <f t="shared" si="7"/>
        <v>1.3810223987027553E-2</v>
      </c>
      <c r="N24" s="16">
        <f t="shared" si="1"/>
        <v>9.6729495383191128E+39</v>
      </c>
      <c r="O24" s="41">
        <f t="shared" si="8"/>
        <v>9.5550825055100529E-22</v>
      </c>
      <c r="P24" s="48">
        <f t="shared" si="9"/>
        <v>4546.8889085316005</v>
      </c>
    </row>
    <row r="25" spans="2:16" x14ac:dyDescent="0.25">
      <c r="C25" s="5">
        <f t="shared" si="10"/>
        <v>28</v>
      </c>
      <c r="D25" s="5">
        <f t="shared" si="11"/>
        <v>16</v>
      </c>
      <c r="E25" s="8">
        <f t="shared" si="2"/>
        <v>6.9335380971124951E-64</v>
      </c>
      <c r="F25" s="8">
        <f>SUM($E$10:E25)</f>
        <v>9.3237495592310914E-4</v>
      </c>
      <c r="G25" s="8">
        <f t="shared" si="3"/>
        <v>0.99999999999999822</v>
      </c>
      <c r="H25" s="9">
        <f t="shared" si="4"/>
        <v>1.7763568394002505E-15</v>
      </c>
      <c r="I25" s="43">
        <f t="shared" si="5"/>
        <v>1.0043362776618707E+59</v>
      </c>
      <c r="J25">
        <f t="shared" si="0"/>
        <v>416714805914.00024</v>
      </c>
      <c r="K25" s="49">
        <f>(1+SUM($J$10:J25))/2^($B$7)</f>
        <v>4.8070877210307138E-2</v>
      </c>
      <c r="L25" s="39">
        <f t="shared" si="6"/>
        <v>5.0323006716179236E-3</v>
      </c>
      <c r="M25" s="46">
        <f t="shared" si="7"/>
        <v>2.7900702636518823E-2</v>
      </c>
      <c r="N25" s="16">
        <f t="shared" si="1"/>
        <v>9.6729495383191128E+39</v>
      </c>
      <c r="O25" s="41">
        <f t="shared" si="8"/>
        <v>4.8467023984767048E-22</v>
      </c>
      <c r="P25" s="48">
        <f t="shared" si="9"/>
        <v>9186.0490805501304</v>
      </c>
    </row>
    <row r="26" spans="2:16" x14ac:dyDescent="0.25">
      <c r="C26" s="5">
        <f t="shared" si="10"/>
        <v>27</v>
      </c>
      <c r="D26" s="5">
        <f t="shared" si="11"/>
        <v>17</v>
      </c>
      <c r="E26" s="8">
        <f t="shared" si="2"/>
        <v>2.4210796883282024E-68</v>
      </c>
      <c r="F26" s="8">
        <f>SUM($E$10:E26)</f>
        <v>9.3237495592310914E-4</v>
      </c>
      <c r="G26" s="8">
        <f t="shared" si="3"/>
        <v>0.99999999999999822</v>
      </c>
      <c r="H26" s="9">
        <f t="shared" si="4"/>
        <v>1.7763568394002505E-15</v>
      </c>
      <c r="I26" s="43">
        <f t="shared" si="5"/>
        <v>1.0043362776618707E+59</v>
      </c>
      <c r="J26">
        <f t="shared" si="0"/>
        <v>686353797976.00024</v>
      </c>
      <c r="K26" s="49">
        <f>(1+SUM($J$10:J26))/2^($B$7)</f>
        <v>8.7085573635363317E-2</v>
      </c>
      <c r="L26" s="39">
        <f t="shared" si="6"/>
        <v>2.7778092004490029E-3</v>
      </c>
      <c r="M26" s="46">
        <f t="shared" si="7"/>
        <v>5.2702546826991048E-2</v>
      </c>
      <c r="N26" s="16">
        <f t="shared" si="1"/>
        <v>9.6729495383191128E+39</v>
      </c>
      <c r="O26" s="41">
        <f t="shared" si="8"/>
        <v>2.6753597197121201E-22</v>
      </c>
      <c r="P26" s="48">
        <f t="shared" si="9"/>
        <v>17351.827591218545</v>
      </c>
    </row>
    <row r="27" spans="2:16" x14ac:dyDescent="0.25">
      <c r="C27" s="5">
        <f t="shared" si="10"/>
        <v>26</v>
      </c>
      <c r="D27" s="5">
        <f t="shared" si="11"/>
        <v>18</v>
      </c>
      <c r="E27" s="8">
        <f t="shared" si="2"/>
        <v>7.6991966318522772E-73</v>
      </c>
      <c r="F27" s="8">
        <f>SUM($E$10:E27)</f>
        <v>9.3237495592310914E-4</v>
      </c>
      <c r="G27" s="8">
        <f t="shared" si="3"/>
        <v>0.99999999999999822</v>
      </c>
      <c r="H27" s="9">
        <f t="shared" si="4"/>
        <v>1.7763568394002505E-15</v>
      </c>
      <c r="I27" s="43">
        <f t="shared" si="5"/>
        <v>1.0043362776618707E+59</v>
      </c>
      <c r="J27">
        <f t="shared" si="0"/>
        <v>1029530696964.0001</v>
      </c>
      <c r="K27" s="49">
        <f>(1+SUM($J$10:J27))/2^($B$7)</f>
        <v>0.14560761827294758</v>
      </c>
      <c r="L27" s="39">
        <f t="shared" si="6"/>
        <v>1.6613629873213525E-3</v>
      </c>
      <c r="M27" s="46">
        <f t="shared" si="7"/>
        <v>9.4152350726363743E-2</v>
      </c>
      <c r="N27" s="16">
        <f t="shared" si="1"/>
        <v>9.6729495383191128E+39</v>
      </c>
      <c r="O27" s="41">
        <f t="shared" si="8"/>
        <v>1.6000896013238416E-22</v>
      </c>
      <c r="P27" s="48">
        <f t="shared" si="9"/>
        <v>30998.793331086494</v>
      </c>
    </row>
    <row r="28" spans="2:16" x14ac:dyDescent="0.25">
      <c r="C28" s="5">
        <f t="shared" si="10"/>
        <v>25</v>
      </c>
      <c r="D28" s="5">
        <f t="shared" si="11"/>
        <v>19</v>
      </c>
      <c r="E28" s="8">
        <f t="shared" si="2"/>
        <v>2.2336248178340205E-77</v>
      </c>
      <c r="F28" s="8">
        <f>SUM($E$10:E28)</f>
        <v>9.3237495592310914E-4</v>
      </c>
      <c r="G28" s="8">
        <f t="shared" si="3"/>
        <v>0.99999999999999822</v>
      </c>
      <c r="H28" s="9">
        <f t="shared" si="4"/>
        <v>1.7763568394002505E-15</v>
      </c>
      <c r="I28" s="43">
        <f t="shared" si="5"/>
        <v>1.0043362776618707E+59</v>
      </c>
      <c r="J28">
        <f t="shared" si="0"/>
        <v>1408831480056.0007</v>
      </c>
      <c r="K28" s="49">
        <f>(1+SUM($J$10:J28))/2^($B$7)</f>
        <v>0.2256904161980629</v>
      </c>
      <c r="L28" s="39">
        <f t="shared" si="6"/>
        <v>1.0718537000631737E-3</v>
      </c>
      <c r="M28" s="46">
        <f t="shared" si="7"/>
        <v>0.16102640644027827</v>
      </c>
      <c r="N28" s="16">
        <f t="shared" si="1"/>
        <v>9.6729495383191128E+39</v>
      </c>
      <c r="O28" s="41">
        <f t="shared" si="8"/>
        <v>1.0323222394503897E-22</v>
      </c>
      <c r="P28" s="48">
        <f t="shared" si="9"/>
        <v>53016.459552846929</v>
      </c>
    </row>
    <row r="29" spans="2:16" x14ac:dyDescent="0.25">
      <c r="C29" s="5">
        <f t="shared" si="10"/>
        <v>24</v>
      </c>
      <c r="D29" s="5">
        <f t="shared" si="11"/>
        <v>20</v>
      </c>
      <c r="E29" s="8">
        <f t="shared" si="2"/>
        <v>5.9192312549627591E-82</v>
      </c>
      <c r="F29" s="8">
        <f>SUM($E$10:E29)</f>
        <v>9.3237495592310914E-4</v>
      </c>
      <c r="G29" s="8">
        <f t="shared" si="3"/>
        <v>0.99999999999999822</v>
      </c>
      <c r="H29" s="9">
        <f t="shared" si="4"/>
        <v>1.7763568394002505E-15</v>
      </c>
      <c r="I29" s="43">
        <f t="shared" si="5"/>
        <v>1.0043362776618707E+59</v>
      </c>
      <c r="J29">
        <f t="shared" si="0"/>
        <v>1761039350070.0007</v>
      </c>
      <c r="K29" s="49">
        <f>(1+SUM($J$10:J29))/2^($B$7)</f>
        <v>0.32579391360445709</v>
      </c>
      <c r="L29" s="39">
        <f t="shared" si="6"/>
        <v>7.4251573638784481E-4</v>
      </c>
      <c r="M29" s="46">
        <f t="shared" si="7"/>
        <v>0.26695967538076015</v>
      </c>
      <c r="N29" s="16">
        <f t="shared" si="1"/>
        <v>9.6729495383191128E+39</v>
      </c>
      <c r="O29" s="41">
        <f t="shared" si="8"/>
        <v>7.1513071958409791E-23</v>
      </c>
      <c r="P29" s="48">
        <f t="shared" si="9"/>
        <v>87894.011578246325</v>
      </c>
    </row>
    <row r="30" spans="2:16" x14ac:dyDescent="0.25">
      <c r="C30" s="5">
        <f t="shared" si="10"/>
        <v>23</v>
      </c>
      <c r="D30" s="5">
        <f t="shared" si="11"/>
        <v>21</v>
      </c>
      <c r="E30" s="8">
        <f t="shared" si="2"/>
        <v>1.4341755771532126E-86</v>
      </c>
      <c r="F30" s="8">
        <f>SUM($E$10:E30)</f>
        <v>9.3237495592310914E-4</v>
      </c>
      <c r="G30" s="8">
        <f t="shared" si="3"/>
        <v>0.99999999999999822</v>
      </c>
      <c r="H30" s="9">
        <f t="shared" si="4"/>
        <v>1.7763568394002505E-15</v>
      </c>
      <c r="I30" s="43">
        <f t="shared" si="5"/>
        <v>1.0043362776618707E+59</v>
      </c>
      <c r="J30">
        <f t="shared" si="0"/>
        <v>2012616400080.0002</v>
      </c>
      <c r="K30" s="49">
        <f>(1+SUM($J$10:J30))/2^($B$7)</f>
        <v>0.44019791064033609</v>
      </c>
      <c r="L30" s="39">
        <f t="shared" si="6"/>
        <v>5.4954169891174626E-4</v>
      </c>
      <c r="M30" s="46">
        <f t="shared" si="7"/>
        <v>0.4344171127106638</v>
      </c>
      <c r="N30" s="16">
        <f t="shared" si="1"/>
        <v>9.6729495383191128E+39</v>
      </c>
      <c r="O30" s="41">
        <f t="shared" si="8"/>
        <v>5.2927383397427238E-23</v>
      </c>
      <c r="P30" s="48">
        <f t="shared" si="9"/>
        <v>143027.82875323819</v>
      </c>
    </row>
    <row r="31" spans="2:16" x14ac:dyDescent="0.25">
      <c r="C31" s="5">
        <f t="shared" si="10"/>
        <v>22</v>
      </c>
      <c r="D31" s="5">
        <f t="shared" si="11"/>
        <v>22</v>
      </c>
      <c r="E31" s="8">
        <f t="shared" si="2"/>
        <v>3.1787219862693199E-91</v>
      </c>
      <c r="F31" s="8">
        <f>SUM($E$10:E31)</f>
        <v>9.3237495592310914E-4</v>
      </c>
      <c r="G31" s="8">
        <f t="shared" si="3"/>
        <v>0.99999999999999822</v>
      </c>
      <c r="H31" s="9">
        <f t="shared" si="4"/>
        <v>1.7763568394002505E-15</v>
      </c>
      <c r="I31" s="43">
        <f t="shared" si="5"/>
        <v>1.0043362776618707E+59</v>
      </c>
      <c r="J31">
        <f t="shared" si="0"/>
        <v>2104098963720.0005</v>
      </c>
      <c r="K31" s="49">
        <f>(1+SUM($J$10:J31))/2^($B$7)</f>
        <v>0.55980208935966413</v>
      </c>
      <c r="L31" s="39">
        <f t="shared" si="6"/>
        <v>4.3212969774264237E-4</v>
      </c>
      <c r="M31" s="46">
        <f t="shared" si="7"/>
        <v>0.7025525949989454</v>
      </c>
      <c r="N31" s="16">
        <f t="shared" si="1"/>
        <v>9.6729495383191128E+39</v>
      </c>
      <c r="O31" s="41">
        <f t="shared" si="8"/>
        <v>4.1619215129864478E-23</v>
      </c>
      <c r="P31" s="48">
        <f t="shared" si="9"/>
        <v>231308.96391408579</v>
      </c>
    </row>
    <row r="32" spans="2:16" x14ac:dyDescent="0.25">
      <c r="C32" s="5">
        <f t="shared" si="10"/>
        <v>21</v>
      </c>
      <c r="D32" s="5">
        <f t="shared" si="11"/>
        <v>23</v>
      </c>
      <c r="E32" s="8">
        <f t="shared" si="2"/>
        <v>6.4460320228180623E-96</v>
      </c>
      <c r="F32" s="8">
        <f>SUM($E$10:E32)</f>
        <v>9.3237495592310914E-4</v>
      </c>
      <c r="G32" s="8">
        <f t="shared" si="3"/>
        <v>0.99999999999999822</v>
      </c>
      <c r="H32" s="9">
        <f t="shared" si="4"/>
        <v>1.7763568394002505E-15</v>
      </c>
      <c r="I32" s="43">
        <f t="shared" si="5"/>
        <v>1.0043362776618707E+59</v>
      </c>
      <c r="J32">
        <f t="shared" si="0"/>
        <v>2012616400080.0002</v>
      </c>
      <c r="K32" s="49">
        <f>(1+SUM($J$10:J32))/2^($B$7)</f>
        <v>0.67420608639554314</v>
      </c>
      <c r="L32" s="39">
        <f t="shared" si="6"/>
        <v>3.588029128659769E-4</v>
      </c>
      <c r="M32" s="46">
        <f t="shared" si="7"/>
        <v>1.1432501905815893</v>
      </c>
      <c r="N32" s="16">
        <f t="shared" si="1"/>
        <v>9.6729495383191128E+39</v>
      </c>
      <c r="O32" s="41">
        <f t="shared" si="8"/>
        <v>3.4556976060193421E-23</v>
      </c>
      <c r="P32" s="48">
        <f t="shared" si="9"/>
        <v>376404.58374280931</v>
      </c>
    </row>
    <row r="33" spans="3:16" x14ac:dyDescent="0.25">
      <c r="C33" s="5">
        <f t="shared" si="10"/>
        <v>20</v>
      </c>
      <c r="D33" s="5">
        <f t="shared" si="11"/>
        <v>24</v>
      </c>
      <c r="E33" s="8">
        <f t="shared" si="2"/>
        <v>1.1957642904357079E-100</v>
      </c>
      <c r="F33" s="8">
        <f>SUM($E$10:E33)</f>
        <v>9.3237495592310914E-4</v>
      </c>
      <c r="G33" s="8">
        <f t="shared" si="3"/>
        <v>0.99999999999999822</v>
      </c>
      <c r="H33" s="9">
        <f t="shared" si="4"/>
        <v>1.7763568394002505E-15</v>
      </c>
      <c r="I33" s="43">
        <f t="shared" si="5"/>
        <v>1.0043362776618707E+59</v>
      </c>
      <c r="J33">
        <f t="shared" si="0"/>
        <v>1761039350070.0007</v>
      </c>
      <c r="K33" s="49">
        <f>(1+SUM($J$10:J33))/2^($B$7)</f>
        <v>0.77430958380193726</v>
      </c>
      <c r="L33" s="39">
        <f t="shared" si="6"/>
        <v>3.124165227077564E-4</v>
      </c>
      <c r="M33" s="46">
        <f t="shared" si="7"/>
        <v>1.8953640532755704</v>
      </c>
      <c r="N33" s="16">
        <f t="shared" si="1"/>
        <v>9.6729495383191128E+39</v>
      </c>
      <c r="O33" s="41">
        <f t="shared" si="8"/>
        <v>3.0089416526151476E-23</v>
      </c>
      <c r="P33" s="48">
        <f t="shared" si="9"/>
        <v>624031.13805854262</v>
      </c>
    </row>
    <row r="34" spans="3:16" x14ac:dyDescent="0.25">
      <c r="C34" s="5">
        <f t="shared" si="10"/>
        <v>19</v>
      </c>
      <c r="D34" s="5">
        <f t="shared" si="11"/>
        <v>25</v>
      </c>
      <c r="E34" s="8">
        <f t="shared" si="2"/>
        <v>2.0280592314346668E-105</v>
      </c>
      <c r="F34" s="8">
        <f>SUM($E$10:E34)</f>
        <v>9.3237495592310914E-4</v>
      </c>
      <c r="G34" s="8">
        <f t="shared" si="3"/>
        <v>0.99999999999999822</v>
      </c>
      <c r="H34" s="9">
        <f t="shared" si="4"/>
        <v>1.7763568394002505E-15</v>
      </c>
      <c r="I34" s="43">
        <f t="shared" si="5"/>
        <v>1.0043362776618707E+59</v>
      </c>
      <c r="J34">
        <f t="shared" si="0"/>
        <v>1408831480056.0007</v>
      </c>
      <c r="K34" s="49">
        <f>(1+SUM($J$10:J34))/2^($B$7)</f>
        <v>0.85439238172705256</v>
      </c>
      <c r="L34" s="39">
        <f t="shared" si="6"/>
        <v>2.8313350264395486E-4</v>
      </c>
      <c r="M34" s="46">
        <f t="shared" si="7"/>
        <v>3.2416349240422933</v>
      </c>
      <c r="N34" s="16">
        <f t="shared" si="1"/>
        <v>9.6729495383191128E+39</v>
      </c>
      <c r="O34" s="41">
        <f t="shared" si="8"/>
        <v>2.7269114385257377E-23</v>
      </c>
      <c r="P34" s="48">
        <f t="shared" si="9"/>
        <v>1067278.4087703279</v>
      </c>
    </row>
    <row r="35" spans="3:16" x14ac:dyDescent="0.25">
      <c r="C35" s="5">
        <f t="shared" si="10"/>
        <v>18</v>
      </c>
      <c r="D35" s="5">
        <f t="shared" si="11"/>
        <v>26</v>
      </c>
      <c r="E35" s="8">
        <f t="shared" si="2"/>
        <v>3.1419983735266097E-110</v>
      </c>
      <c r="F35" s="8">
        <f>SUM($E$10:E35)</f>
        <v>9.3237495592310914E-4</v>
      </c>
      <c r="G35" s="8">
        <f t="shared" si="3"/>
        <v>0.99999999999999822</v>
      </c>
      <c r="H35" s="9">
        <f t="shared" si="4"/>
        <v>1.7763568394002505E-15</v>
      </c>
      <c r="I35" s="43">
        <f t="shared" si="5"/>
        <v>1.0043362776618707E+59</v>
      </c>
      <c r="J35">
        <f t="shared" si="0"/>
        <v>1029530696964.0001</v>
      </c>
      <c r="K35" s="49">
        <f>(1+SUM($J$10:J35))/2^($B$7)</f>
        <v>0.91291442636463682</v>
      </c>
      <c r="L35" s="39">
        <f t="shared" si="6"/>
        <v>2.6498333325063335E-4</v>
      </c>
      <c r="M35" s="46">
        <f t="shared" si="7"/>
        <v>5.7912792604398486</v>
      </c>
      <c r="N35" s="16">
        <f t="shared" si="1"/>
        <v>9.6729495383191128E+39</v>
      </c>
      <c r="O35" s="41">
        <f t="shared" si="8"/>
        <v>2.5521037804151834E-23</v>
      </c>
      <c r="P35" s="48">
        <f t="shared" si="9"/>
        <v>1906725.2971594038</v>
      </c>
    </row>
    <row r="36" spans="3:16" x14ac:dyDescent="0.25">
      <c r="C36" s="5">
        <f t="shared" si="10"/>
        <v>17</v>
      </c>
      <c r="D36" s="5">
        <f t="shared" si="11"/>
        <v>27</v>
      </c>
      <c r="E36" s="8">
        <f t="shared" si="2"/>
        <v>4.4407851792300768E-115</v>
      </c>
      <c r="F36" s="8">
        <f>SUM($E$10:E36)</f>
        <v>9.3237495592310914E-4</v>
      </c>
      <c r="G36" s="8">
        <f t="shared" si="3"/>
        <v>0.99999999999999822</v>
      </c>
      <c r="H36" s="9">
        <f t="shared" si="4"/>
        <v>1.7763568394002505E-15</v>
      </c>
      <c r="I36" s="43">
        <f t="shared" si="5"/>
        <v>1.0043362776618707E+59</v>
      </c>
      <c r="J36">
        <f t="shared" si="0"/>
        <v>686353797976.00024</v>
      </c>
      <c r="K36" s="49">
        <f>(1+SUM($J$10:J36))/2^($B$7)</f>
        <v>0.95192912278969299</v>
      </c>
      <c r="L36" s="39">
        <f t="shared" si="6"/>
        <v>2.5412302437156887E-4</v>
      </c>
      <c r="M36" s="46">
        <f t="shared" si="7"/>
        <v>10.939893983955612</v>
      </c>
      <c r="N36" s="16">
        <f t="shared" si="1"/>
        <v>9.6729495383191128E+39</v>
      </c>
      <c r="O36" s="41">
        <f t="shared" si="8"/>
        <v>2.4475061251335154E-23</v>
      </c>
      <c r="P36" s="48">
        <f t="shared" si="9"/>
        <v>3601859.2213192401</v>
      </c>
    </row>
    <row r="37" spans="3:16" x14ac:dyDescent="0.25">
      <c r="C37" s="5">
        <f t="shared" si="10"/>
        <v>16</v>
      </c>
      <c r="D37" s="5">
        <f t="shared" si="11"/>
        <v>28</v>
      </c>
      <c r="E37" s="8">
        <f t="shared" si="2"/>
        <v>5.7160461037292564E-120</v>
      </c>
      <c r="F37" s="8">
        <f>SUM($E$10:E37)</f>
        <v>9.3237495592310914E-4</v>
      </c>
      <c r="G37" s="8">
        <f t="shared" si="3"/>
        <v>0.99999999999999822</v>
      </c>
      <c r="H37" s="9">
        <f t="shared" si="4"/>
        <v>1.7763568394002505E-15</v>
      </c>
      <c r="I37" s="43">
        <f t="shared" si="5"/>
        <v>1.0043362776618707E+59</v>
      </c>
      <c r="J37">
        <f t="shared" si="0"/>
        <v>416714805914.00024</v>
      </c>
      <c r="K37" s="49">
        <f>(1+SUM($J$10:J37))/2^($B$7)</f>
        <v>0.97561661704776281</v>
      </c>
      <c r="L37" s="39">
        <f t="shared" si="6"/>
        <v>2.4795304163915076E-4</v>
      </c>
      <c r="M37" s="46">
        <f t="shared" si="7"/>
        <v>22.104246520319567</v>
      </c>
      <c r="N37" s="16">
        <f t="shared" si="1"/>
        <v>9.6729495383191128E+39</v>
      </c>
      <c r="O37" s="41">
        <f t="shared" si="8"/>
        <v>2.3880818735651839E-23</v>
      </c>
      <c r="P37" s="48">
        <f t="shared" si="9"/>
        <v>7277619.3513659006</v>
      </c>
    </row>
    <row r="38" spans="3:16" x14ac:dyDescent="0.25">
      <c r="C38" s="5">
        <f t="shared" si="10"/>
        <v>15</v>
      </c>
      <c r="D38" s="5">
        <f t="shared" si="11"/>
        <v>29</v>
      </c>
      <c r="E38" s="8">
        <f t="shared" si="2"/>
        <v>6.6859446330088529E-125</v>
      </c>
      <c r="F38" s="8">
        <f>SUM($E$10:E38)</f>
        <v>9.3237495592310914E-4</v>
      </c>
      <c r="G38" s="8">
        <f t="shared" si="3"/>
        <v>0.99999999999999822</v>
      </c>
      <c r="H38" s="9">
        <f t="shared" si="4"/>
        <v>1.7763568394002505E-15</v>
      </c>
      <c r="I38" s="43">
        <f t="shared" si="5"/>
        <v>1.0043362776618707E+59</v>
      </c>
      <c r="J38">
        <f t="shared" si="0"/>
        <v>229911617056.00012</v>
      </c>
      <c r="K38" s="49">
        <f>(1+SUM($J$10:J38))/2^($B$7)</f>
        <v>0.98868557939704271</v>
      </c>
      <c r="L38" s="39">
        <f t="shared" si="6"/>
        <v>2.4467546883633138E-4</v>
      </c>
      <c r="M38" s="46">
        <f t="shared" si="7"/>
        <v>48.274338835613143</v>
      </c>
      <c r="N38" s="16">
        <f t="shared" si="1"/>
        <v>9.6729495383191128E+39</v>
      </c>
      <c r="O38" s="41">
        <f t="shared" si="8"/>
        <v>2.3565149601368983E-23</v>
      </c>
      <c r="P38" s="48">
        <f t="shared" si="9"/>
        <v>15893880.940999089</v>
      </c>
    </row>
    <row r="39" spans="3:16" x14ac:dyDescent="0.25">
      <c r="C39" s="5">
        <f t="shared" si="10"/>
        <v>14</v>
      </c>
      <c r="D39" s="5">
        <f t="shared" si="11"/>
        <v>30</v>
      </c>
      <c r="E39" s="8">
        <f t="shared" si="2"/>
        <v>7.0872515607224687E-130</v>
      </c>
      <c r="F39" s="8">
        <f>SUM($E$10:E39)</f>
        <v>9.3237495592310914E-4</v>
      </c>
      <c r="G39" s="8">
        <f t="shared" si="3"/>
        <v>0.99999999999999822</v>
      </c>
      <c r="H39" s="9">
        <f t="shared" si="4"/>
        <v>1.7763568394002505E-15</v>
      </c>
      <c r="I39" s="43">
        <f t="shared" si="5"/>
        <v>1.0043362776618707E+59</v>
      </c>
      <c r="J39">
        <f t="shared" si="0"/>
        <v>114955808528.00002</v>
      </c>
      <c r="K39" s="49">
        <f>(1+SUM($J$10:J39))/2^($B$7)</f>
        <v>0.99522006057168266</v>
      </c>
      <c r="L39" s="39">
        <f t="shared" si="6"/>
        <v>2.4306896258876961E-4</v>
      </c>
      <c r="M39" s="46">
        <f t="shared" si="7"/>
        <v>115.02365568248329</v>
      </c>
      <c r="N39" s="16">
        <f t="shared" si="1"/>
        <v>9.6729495383191128E+39</v>
      </c>
      <c r="O39" s="41">
        <f t="shared" si="8"/>
        <v>2.3410423995899109E-23</v>
      </c>
      <c r="P39" s="48">
        <f t="shared" si="9"/>
        <v>37870478.040958196</v>
      </c>
    </row>
    <row r="40" spans="3:16" x14ac:dyDescent="0.25">
      <c r="C40" s="5">
        <f t="shared" si="10"/>
        <v>13</v>
      </c>
      <c r="D40" s="5">
        <f t="shared" si="11"/>
        <v>31</v>
      </c>
      <c r="E40" s="8">
        <f t="shared" ref="E40:E52" si="12">$A$7^(D40)*(1-$A$7)^($B$7-D40)*(FACT($B$7)/FACT($B$7-D40))/FACT(D40)</f>
        <v>6.7856156718987914E-135</v>
      </c>
      <c r="F40" s="8">
        <f>SUM($E$10:E40)</f>
        <v>9.3237495592310914E-4</v>
      </c>
      <c r="G40" s="8">
        <f t="shared" si="3"/>
        <v>0.99999999999999822</v>
      </c>
      <c r="H40" s="9">
        <f t="shared" ref="H40:H52" si="13">1-G40</f>
        <v>1.7763568394002505E-15</v>
      </c>
      <c r="I40" s="43">
        <f t="shared" si="5"/>
        <v>1.0043362776618707E+59</v>
      </c>
      <c r="J40">
        <f t="shared" si="0"/>
        <v>51915526432.000008</v>
      </c>
      <c r="K40" s="49">
        <f>(1+SUM($J$10:J40))/2^($B$7)</f>
        <v>0.99817111658603619</v>
      </c>
      <c r="L40" s="39">
        <f t="shared" si="6"/>
        <v>2.4235033818456562E-4</v>
      </c>
      <c r="M40" s="46">
        <f t="shared" si="7"/>
        <v>301.51533724338776</v>
      </c>
      <c r="N40" s="16">
        <f t="shared" si="1"/>
        <v>9.6729495383191128E+39</v>
      </c>
      <c r="O40" s="41">
        <f t="shared" si="8"/>
        <v>2.3341211942591101E-23</v>
      </c>
      <c r="P40" s="48">
        <f t="shared" si="9"/>
        <v>99271144.620964468</v>
      </c>
    </row>
    <row r="41" spans="3:16" x14ac:dyDescent="0.25">
      <c r="C41" s="5">
        <f t="shared" si="10"/>
        <v>12</v>
      </c>
      <c r="D41" s="5">
        <f t="shared" si="11"/>
        <v>32</v>
      </c>
      <c r="E41" s="8">
        <f t="shared" si="12"/>
        <v>5.8442353952132102E-140</v>
      </c>
      <c r="F41" s="8">
        <f>SUM($E$10:E41)</f>
        <v>9.3237495592310914E-4</v>
      </c>
      <c r="G41" s="8">
        <f t="shared" si="3"/>
        <v>0.99999999999999822</v>
      </c>
      <c r="H41" s="9">
        <f t="shared" si="13"/>
        <v>1.7763568394002505E-15</v>
      </c>
      <c r="I41" s="43">
        <f t="shared" si="5"/>
        <v>1.0043362776618707E+59</v>
      </c>
      <c r="J41">
        <f t="shared" si="0"/>
        <v>21090682613.000004</v>
      </c>
      <c r="K41" s="49">
        <f>(1+SUM($J$10:J41))/2^($B$7)</f>
        <v>0.99936998309186731</v>
      </c>
      <c r="L41" s="39">
        <f t="shared" si="6"/>
        <v>2.4205960931733726E-4</v>
      </c>
      <c r="M41" s="46">
        <f t="shared" si="7"/>
        <v>876.32363271870372</v>
      </c>
      <c r="N41" s="16">
        <f t="shared" si="1"/>
        <v>9.6729495383191128E+39</v>
      </c>
      <c r="O41" s="41">
        <f t="shared" si="8"/>
        <v>2.3313211304512194E-23</v>
      </c>
      <c r="P41" s="48">
        <f t="shared" si="9"/>
        <v>288521475.80195826</v>
      </c>
    </row>
    <row r="42" spans="3:16" x14ac:dyDescent="0.25">
      <c r="C42" s="5">
        <f t="shared" si="10"/>
        <v>11</v>
      </c>
      <c r="D42" s="5">
        <f t="shared" si="11"/>
        <v>33</v>
      </c>
      <c r="E42" s="8">
        <f t="shared" si="12"/>
        <v>4.5054697115404312E-145</v>
      </c>
      <c r="F42" s="8">
        <f>SUM($E$10:E42)</f>
        <v>9.3237495592310914E-4</v>
      </c>
      <c r="G42" s="8">
        <f t="shared" si="3"/>
        <v>0.99999999999999822</v>
      </c>
      <c r="H42" s="9">
        <f t="shared" si="13"/>
        <v>1.7763568394002505E-15</v>
      </c>
      <c r="I42" s="43">
        <f t="shared" si="5"/>
        <v>1.0043362776618707E+59</v>
      </c>
      <c r="J42">
        <f t="shared" si="0"/>
        <v>7669339131.999999</v>
      </c>
      <c r="K42" s="49">
        <f>(1+SUM($J$10:J42))/2^($B$7)</f>
        <v>0.99980593454853317</v>
      </c>
      <c r="L42" s="39">
        <f t="shared" si="6"/>
        <v>2.419540625950831E-4</v>
      </c>
      <c r="M42" s="46">
        <f t="shared" si="7"/>
        <v>2846.1508221966742</v>
      </c>
      <c r="N42" s="16">
        <f t="shared" si="1"/>
        <v>9.6729495383191128E+39</v>
      </c>
      <c r="O42" s="41">
        <f t="shared" si="8"/>
        <v>2.3303045903331261E-23</v>
      </c>
      <c r="P42" s="48">
        <f t="shared" si="9"/>
        <v>937068914.85686469</v>
      </c>
    </row>
    <row r="43" spans="3:16" x14ac:dyDescent="0.25">
      <c r="C43" s="5">
        <f t="shared" si="10"/>
        <v>10</v>
      </c>
      <c r="D43" s="5">
        <f t="shared" si="11"/>
        <v>34</v>
      </c>
      <c r="E43" s="8">
        <f t="shared" si="12"/>
        <v>3.090287680955393E-150</v>
      </c>
      <c r="F43" s="8">
        <f>SUM($E$10:E43)</f>
        <v>9.3237495592310914E-4</v>
      </c>
      <c r="G43" s="8">
        <f t="shared" si="3"/>
        <v>0.99999999999999822</v>
      </c>
      <c r="H43" s="9">
        <f t="shared" si="13"/>
        <v>1.7763568394002505E-15</v>
      </c>
      <c r="I43" s="43">
        <f t="shared" si="5"/>
        <v>1.0043362776618707E+59</v>
      </c>
      <c r="J43">
        <f t="shared" si="0"/>
        <v>2481256778.0000014</v>
      </c>
      <c r="K43" s="49">
        <f>(1+SUM($J$10:J43))/2^($B$7)</f>
        <v>0.99994697766686624</v>
      </c>
      <c r="L43" s="39">
        <f t="shared" si="6"/>
        <v>2.419199348300676E-4</v>
      </c>
      <c r="M43" s="46">
        <f t="shared" si="7"/>
        <v>10418.580812792792</v>
      </c>
      <c r="N43" s="16">
        <f t="shared" si="1"/>
        <v>9.6729495383191128E+39</v>
      </c>
      <c r="O43" s="41">
        <f t="shared" si="8"/>
        <v>2.329975899479084E-23</v>
      </c>
      <c r="P43" s="48">
        <f t="shared" si="9"/>
        <v>3430221666.5584903</v>
      </c>
    </row>
    <row r="44" spans="3:16" x14ac:dyDescent="0.25">
      <c r="C44" s="5">
        <f t="shared" si="10"/>
        <v>9</v>
      </c>
      <c r="D44" s="5">
        <f t="shared" si="11"/>
        <v>35</v>
      </c>
      <c r="E44" s="8">
        <f t="shared" si="12"/>
        <v>1.8718710789884268E-155</v>
      </c>
      <c r="F44" s="8">
        <f>SUM($E$10:E44)</f>
        <v>9.3237495592310914E-4</v>
      </c>
      <c r="G44" s="8">
        <f t="shared" si="3"/>
        <v>0.99999999999999822</v>
      </c>
      <c r="H44" s="9">
        <f t="shared" si="13"/>
        <v>1.7763568394002505E-15</v>
      </c>
      <c r="I44" s="43">
        <f t="shared" si="5"/>
        <v>1.0043362776618707E+59</v>
      </c>
      <c r="J44">
        <f t="shared" si="0"/>
        <v>708930508.00000036</v>
      </c>
      <c r="K44" s="49">
        <f>(1+SUM($J$10:J44))/2^($B$7)</f>
        <v>0.99998727570067569</v>
      </c>
      <c r="L44" s="39">
        <f t="shared" si="6"/>
        <v>2.4191018580830518E-4</v>
      </c>
      <c r="M44" s="46">
        <f t="shared" si="7"/>
        <v>43416.121465889868</v>
      </c>
      <c r="N44" s="16">
        <f t="shared" si="1"/>
        <v>9.6729495383191128E+39</v>
      </c>
      <c r="O44" s="41">
        <f t="shared" si="8"/>
        <v>2.329882004836768E-23</v>
      </c>
      <c r="P44" s="48">
        <f t="shared" si="9"/>
        <v>14294357667.924007</v>
      </c>
    </row>
    <row r="45" spans="3:16" x14ac:dyDescent="0.25">
      <c r="C45" s="31">
        <f t="shared" si="10"/>
        <v>8</v>
      </c>
      <c r="D45" s="31">
        <f t="shared" si="11"/>
        <v>36</v>
      </c>
      <c r="E45" s="32">
        <f t="shared" si="12"/>
        <v>9.9211270465320448E-161</v>
      </c>
      <c r="F45" s="8">
        <f>SUM($E$10:E45)</f>
        <v>9.3237495592310914E-4</v>
      </c>
      <c r="G45" s="8">
        <f t="shared" si="3"/>
        <v>0.99999999999999822</v>
      </c>
      <c r="H45" s="33">
        <f t="shared" si="13"/>
        <v>1.7763568394002505E-15</v>
      </c>
      <c r="I45" s="43">
        <f t="shared" si="5"/>
        <v>1.0043362776618707E+59</v>
      </c>
      <c r="J45" s="34">
        <f t="shared" si="0"/>
        <v>177232627</v>
      </c>
      <c r="K45" s="49">
        <f>(1+SUM($J$10:J45))/2^($B$7)</f>
        <v>0.99999735020912806</v>
      </c>
      <c r="L45" s="39">
        <f t="shared" si="6"/>
        <v>2.4190774867563565E-4</v>
      </c>
      <c r="M45" s="46">
        <f t="shared" si="7"/>
        <v>208486.37395520438</v>
      </c>
      <c r="N45" s="16">
        <f t="shared" si="1"/>
        <v>9.6729495383191128E+39</v>
      </c>
      <c r="O45" s="41">
        <f t="shared" si="8"/>
        <v>2.32985853235862E-23</v>
      </c>
      <c r="P45" s="48">
        <f t="shared" si="9"/>
        <v>68642216245.5401</v>
      </c>
    </row>
    <row r="46" spans="3:16" x14ac:dyDescent="0.25">
      <c r="C46" s="5">
        <f t="shared" si="10"/>
        <v>7</v>
      </c>
      <c r="D46" s="5">
        <f t="shared" si="11"/>
        <v>37</v>
      </c>
      <c r="E46" s="8">
        <f t="shared" si="12"/>
        <v>4.5477265390778581E-166</v>
      </c>
      <c r="F46" s="8">
        <f>SUM($E$10:E46)</f>
        <v>9.3237495592310914E-4</v>
      </c>
      <c r="G46" s="8">
        <f t="shared" si="3"/>
        <v>0.99999999999999822</v>
      </c>
      <c r="H46" s="9">
        <f t="shared" si="13"/>
        <v>1.7763568394002505E-15</v>
      </c>
      <c r="I46" s="43">
        <f t="shared" si="5"/>
        <v>1.0043362776618707E+59</v>
      </c>
      <c r="J46">
        <f t="shared" si="0"/>
        <v>38320568.000000007</v>
      </c>
      <c r="K46" s="49">
        <f>(1+SUM($J$10:J46))/2^($B$7)</f>
        <v>0.99999952848122586</v>
      </c>
      <c r="L46" s="39">
        <f t="shared" si="6"/>
        <v>2.41907221734488E-4</v>
      </c>
      <c r="M46" s="46">
        <f t="shared" si="7"/>
        <v>1171632.0204123806</v>
      </c>
      <c r="N46" s="16">
        <f t="shared" si="1"/>
        <v>9.6729495383191128E+39</v>
      </c>
      <c r="O46" s="41">
        <f t="shared" si="8"/>
        <v>2.3298534572903943E-23</v>
      </c>
      <c r="P46" s="48">
        <f t="shared" si="9"/>
        <v>385749039515.76971</v>
      </c>
    </row>
    <row r="47" spans="3:16" x14ac:dyDescent="0.25">
      <c r="C47" s="5">
        <f t="shared" si="10"/>
        <v>6</v>
      </c>
      <c r="D47" s="5">
        <f t="shared" si="11"/>
        <v>38</v>
      </c>
      <c r="E47" s="8">
        <f t="shared" si="12"/>
        <v>1.7760445426683951E-171</v>
      </c>
      <c r="F47" s="8">
        <f>SUM($E$10:E47)</f>
        <v>9.3237495592310914E-4</v>
      </c>
      <c r="G47" s="8">
        <f t="shared" si="3"/>
        <v>0.99999999999999822</v>
      </c>
      <c r="H47" s="9">
        <f t="shared" si="13"/>
        <v>1.7763568394002505E-15</v>
      </c>
      <c r="I47" s="43">
        <f t="shared" si="5"/>
        <v>1.0043362776618707E+59</v>
      </c>
      <c r="J47">
        <f t="shared" si="0"/>
        <v>7059052.0000000028</v>
      </c>
      <c r="K47" s="49">
        <f>(1+SUM($J$10:J47))/2^($B$7)</f>
        <v>0.99999992974187546</v>
      </c>
      <c r="L47" s="39">
        <f t="shared" si="6"/>
        <v>2.4190712466663224E-4</v>
      </c>
      <c r="M47" s="46">
        <f t="shared" si="7"/>
        <v>7863100.8056607367</v>
      </c>
      <c r="N47" s="16">
        <f t="shared" si="1"/>
        <v>9.6729495383191128E+39</v>
      </c>
      <c r="O47" s="41">
        <f t="shared" si="8"/>
        <v>2.3298525224118169E-23</v>
      </c>
      <c r="P47" s="48">
        <f t="shared" si="9"/>
        <v>2588853437388.7388</v>
      </c>
    </row>
    <row r="48" spans="3:16" x14ac:dyDescent="0.25">
      <c r="C48" s="18">
        <f t="shared" si="10"/>
        <v>5</v>
      </c>
      <c r="D48" s="18">
        <f t="shared" si="11"/>
        <v>39</v>
      </c>
      <c r="E48" s="19">
        <f t="shared" si="12"/>
        <v>5.7927603918387649E-177</v>
      </c>
      <c r="F48" s="8">
        <f>SUM($E$10:E48)</f>
        <v>9.3237495592310914E-4</v>
      </c>
      <c r="G48" s="8">
        <f t="shared" si="3"/>
        <v>0.99999999999999822</v>
      </c>
      <c r="H48" s="20">
        <f t="shared" si="13"/>
        <v>1.7763568394002505E-15</v>
      </c>
      <c r="I48" s="43">
        <f t="shared" si="5"/>
        <v>1.0043362776618707E+59</v>
      </c>
      <c r="J48" s="21">
        <f t="shared" si="0"/>
        <v>1086008</v>
      </c>
      <c r="K48" s="49">
        <f>(1+SUM($J$10:J48))/2^($B$7)</f>
        <v>0.99999999147428309</v>
      </c>
      <c r="L48" s="39">
        <f t="shared" si="6"/>
        <v>2.4190710973312287E-4</v>
      </c>
      <c r="M48" s="46">
        <f t="shared" si="7"/>
        <v>64797688.639943071</v>
      </c>
      <c r="N48" s="16">
        <f t="shared" si="1"/>
        <v>9.6729495383191128E+39</v>
      </c>
      <c r="O48" s="41">
        <f t="shared" si="8"/>
        <v>2.3298523785844099E-23</v>
      </c>
      <c r="P48" s="48">
        <f t="shared" si="9"/>
        <v>21334041508102.688</v>
      </c>
    </row>
    <row r="49" spans="3:16" x14ac:dyDescent="0.25">
      <c r="C49" s="5">
        <f t="shared" si="10"/>
        <v>4</v>
      </c>
      <c r="D49" s="5">
        <f t="shared" si="11"/>
        <v>40</v>
      </c>
      <c r="E49" s="8">
        <f t="shared" si="12"/>
        <v>1.5351140482550947E-182</v>
      </c>
      <c r="F49" s="8">
        <f>SUM($E$10:E49)</f>
        <v>9.3237495592310914E-4</v>
      </c>
      <c r="G49" s="8">
        <f t="shared" si="3"/>
        <v>0.99999999999999822</v>
      </c>
      <c r="H49" s="9">
        <f t="shared" si="13"/>
        <v>1.7763568394002505E-15</v>
      </c>
      <c r="I49" s="43">
        <f t="shared" si="5"/>
        <v>1.0043362776618707E+59</v>
      </c>
      <c r="J49">
        <f t="shared" si="0"/>
        <v>135751</v>
      </c>
      <c r="K49" s="49">
        <f>(1+SUM($J$10:J49))/2^($B$7)</f>
        <v>0.99999999919083404</v>
      </c>
      <c r="L49" s="39">
        <f t="shared" si="6"/>
        <v>2.4190710786643434E-4</v>
      </c>
      <c r="M49" s="46">
        <f t="shared" si="7"/>
        <v>682736031.63021529</v>
      </c>
      <c r="N49" s="16">
        <f t="shared" si="1"/>
        <v>9.6729495383191128E+39</v>
      </c>
      <c r="O49" s="41">
        <f t="shared" si="8"/>
        <v>2.3298523606059852E-23</v>
      </c>
      <c r="P49" s="48">
        <f t="shared" si="9"/>
        <v>224784543146462.44</v>
      </c>
    </row>
    <row r="50" spans="3:16" x14ac:dyDescent="0.25">
      <c r="C50" s="5">
        <f t="shared" si="10"/>
        <v>3</v>
      </c>
      <c r="D50" s="5">
        <f t="shared" si="11"/>
        <v>41</v>
      </c>
      <c r="E50" s="8">
        <f t="shared" si="12"/>
        <v>3.1751324662724834E-188</v>
      </c>
      <c r="F50" s="8">
        <f>SUM($E$10:E50)</f>
        <v>9.3237495592310914E-4</v>
      </c>
      <c r="G50" s="8">
        <f t="shared" si="3"/>
        <v>0.99999999999999822</v>
      </c>
      <c r="H50" s="9">
        <f t="shared" si="13"/>
        <v>1.7763568394002505E-15</v>
      </c>
      <c r="I50" s="43">
        <f t="shared" si="5"/>
        <v>1.0043362776618707E+59</v>
      </c>
      <c r="J50">
        <f t="shared" si="0"/>
        <v>13244.000000000007</v>
      </c>
      <c r="K50" s="49">
        <f>(1+SUM($J$10:J50))/2^($B$7)</f>
        <v>0.99999999994366828</v>
      </c>
      <c r="L50" s="39">
        <f t="shared" si="6"/>
        <v>2.4190710768431838E-4</v>
      </c>
      <c r="M50" s="46">
        <f t="shared" si="7"/>
        <v>9807028494.9105911</v>
      </c>
      <c r="N50" s="16">
        <f t="shared" si="1"/>
        <v>9.6729495383191128E+39</v>
      </c>
      <c r="O50" s="41">
        <f t="shared" si="8"/>
        <v>2.3298523588519928E-23</v>
      </c>
      <c r="P50" s="48">
        <f t="shared" si="9"/>
        <v>3228873704803681</v>
      </c>
    </row>
    <row r="51" spans="3:16" x14ac:dyDescent="0.25">
      <c r="C51" s="5">
        <f t="shared" si="10"/>
        <v>2</v>
      </c>
      <c r="D51" s="5">
        <f t="shared" si="11"/>
        <v>42</v>
      </c>
      <c r="E51" s="8">
        <f t="shared" si="12"/>
        <v>4.8081596676261409E-194</v>
      </c>
      <c r="F51" s="8">
        <f>SUM($E$10:E51)</f>
        <v>9.3237495592310914E-4</v>
      </c>
      <c r="G51" s="8">
        <f t="shared" si="3"/>
        <v>0.99999999999999822</v>
      </c>
      <c r="H51" s="9">
        <f t="shared" si="13"/>
        <v>1.7763568394002505E-15</v>
      </c>
      <c r="I51" s="43">
        <f t="shared" si="5"/>
        <v>1.0043362776618707E+59</v>
      </c>
      <c r="J51">
        <f t="shared" si="0"/>
        <v>946.00000000000011</v>
      </c>
      <c r="K51" s="49">
        <f>(1+SUM($J$10:J51))/2^($B$7)</f>
        <v>0.99999999999744216</v>
      </c>
      <c r="L51" s="39">
        <f t="shared" si="6"/>
        <v>2.419071076713101E-4</v>
      </c>
      <c r="M51" s="46">
        <f t="shared" si="7"/>
        <v>215981509411.37885</v>
      </c>
      <c r="N51" s="16">
        <f t="shared" si="1"/>
        <v>9.6729495383191128E+39</v>
      </c>
      <c r="O51" s="41">
        <f t="shared" si="8"/>
        <v>2.3298523587267077E-23</v>
      </c>
      <c r="P51" s="48">
        <f t="shared" si="9"/>
        <v>7.1109920484488992E+16</v>
      </c>
    </row>
    <row r="52" spans="3:16" x14ac:dyDescent="0.25">
      <c r="C52" s="5">
        <f t="shared" si="10"/>
        <v>1</v>
      </c>
      <c r="D52" s="5">
        <f t="shared" si="11"/>
        <v>43</v>
      </c>
      <c r="E52" s="8">
        <f t="shared" si="12"/>
        <v>4.7411695804078582E-200</v>
      </c>
      <c r="F52" s="8">
        <f>SUM($E$10:E52)</f>
        <v>9.3237495592310914E-4</v>
      </c>
      <c r="G52" s="8">
        <f t="shared" si="3"/>
        <v>0.99999999999999822</v>
      </c>
      <c r="H52" s="9">
        <f t="shared" si="13"/>
        <v>1.7763568394002505E-15</v>
      </c>
      <c r="I52" s="43">
        <f t="shared" si="5"/>
        <v>1.0043362776618707E+59</v>
      </c>
      <c r="J52">
        <f t="shared" si="0"/>
        <v>44.000000000000007</v>
      </c>
      <c r="K52" s="49">
        <f>(1+SUM($J$10:J52))/2^($B$7)</f>
        <v>0.99999999999994327</v>
      </c>
      <c r="L52" s="39">
        <f t="shared" si="6"/>
        <v>2.4190710767070506E-4</v>
      </c>
      <c r="M52" s="46">
        <f t="shared" si="7"/>
        <v>9737765157223.4863</v>
      </c>
      <c r="N52" s="16">
        <f t="shared" si="1"/>
        <v>9.6729495383191128E+39</v>
      </c>
      <c r="O52" s="44">
        <f t="shared" si="8"/>
        <v>2.3298523587208802E-23</v>
      </c>
      <c r="P52" s="48">
        <f t="shared" si="9"/>
        <v>3.2060693895229732E+18</v>
      </c>
    </row>
    <row r="56" spans="3:16" x14ac:dyDescent="0.25">
      <c r="M56" s="35" t="s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 Li</dc:creator>
  <cp:lastModifiedBy>Mike A. Sluyski (msluyski)</cp:lastModifiedBy>
  <dcterms:created xsi:type="dcterms:W3CDTF">2010-07-16T19:57:55Z</dcterms:created>
  <dcterms:modified xsi:type="dcterms:W3CDTF">2022-05-20T22:19:47Z</dcterms:modified>
</cp:coreProperties>
</file>